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67" i="371" l="1"/>
  <c r="U67" i="371"/>
  <c r="T67" i="371"/>
  <c r="S67" i="371"/>
  <c r="R67" i="371"/>
  <c r="Q67" i="371"/>
  <c r="U66" i="371"/>
  <c r="T66" i="371"/>
  <c r="V66" i="371" s="1"/>
  <c r="S66" i="371"/>
  <c r="R66" i="371"/>
  <c r="Q66" i="371"/>
  <c r="V65" i="371"/>
  <c r="U65" i="371"/>
  <c r="T65" i="371"/>
  <c r="S65" i="371"/>
  <c r="R65" i="371"/>
  <c r="Q65" i="371"/>
  <c r="V64" i="371"/>
  <c r="U64" i="371"/>
  <c r="T64" i="37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T61" i="371"/>
  <c r="S61" i="371"/>
  <c r="V61" i="371" s="1"/>
  <c r="R61" i="371"/>
  <c r="Q61" i="371"/>
  <c r="U60" i="371"/>
  <c r="T60" i="371"/>
  <c r="V60" i="371" s="1"/>
  <c r="S60" i="371"/>
  <c r="R60" i="371"/>
  <c r="Q60" i="371"/>
  <c r="T59" i="371"/>
  <c r="S59" i="371"/>
  <c r="V59" i="371" s="1"/>
  <c r="R59" i="371"/>
  <c r="Q59" i="371"/>
  <c r="U58" i="371"/>
  <c r="T58" i="371"/>
  <c r="V58" i="371" s="1"/>
  <c r="S58" i="371"/>
  <c r="R58" i="371"/>
  <c r="Q58" i="371"/>
  <c r="T57" i="371"/>
  <c r="S57" i="371"/>
  <c r="V57" i="371" s="1"/>
  <c r="R57" i="371"/>
  <c r="Q57" i="371"/>
  <c r="U56" i="371"/>
  <c r="T56" i="371"/>
  <c r="V56" i="371" s="1"/>
  <c r="S56" i="371"/>
  <c r="R56" i="371"/>
  <c r="Q56" i="371"/>
  <c r="V55" i="371"/>
  <c r="U55" i="371"/>
  <c r="T55" i="371"/>
  <c r="S55" i="371"/>
  <c r="R55" i="371"/>
  <c r="Q55" i="371"/>
  <c r="U54" i="371"/>
  <c r="T54" i="371"/>
  <c r="V54" i="371" s="1"/>
  <c r="S54" i="371"/>
  <c r="R54" i="371"/>
  <c r="Q54" i="371"/>
  <c r="V53" i="371"/>
  <c r="U53" i="371"/>
  <c r="T53" i="371"/>
  <c r="S53" i="371"/>
  <c r="R53" i="371"/>
  <c r="Q53" i="371"/>
  <c r="V52" i="371"/>
  <c r="U52" i="371"/>
  <c r="T52" i="371"/>
  <c r="S52" i="371"/>
  <c r="R52" i="371"/>
  <c r="Q52" i="371"/>
  <c r="V51" i="371"/>
  <c r="U51" i="371"/>
  <c r="T51" i="371"/>
  <c r="S51" i="371"/>
  <c r="R51" i="371"/>
  <c r="Q51" i="371"/>
  <c r="U50" i="371"/>
  <c r="T50" i="371"/>
  <c r="V50" i="371" s="1"/>
  <c r="S50" i="371"/>
  <c r="R50" i="371"/>
  <c r="Q50" i="371"/>
  <c r="V49" i="371"/>
  <c r="U49" i="371"/>
  <c r="T49" i="371"/>
  <c r="S49" i="371"/>
  <c r="R49" i="371"/>
  <c r="Q49" i="371"/>
  <c r="U48" i="371"/>
  <c r="T48" i="371"/>
  <c r="V48" i="371" s="1"/>
  <c r="S48" i="371"/>
  <c r="R48" i="371"/>
  <c r="Q48" i="371"/>
  <c r="T47" i="371"/>
  <c r="S47" i="371"/>
  <c r="V47" i="371" s="1"/>
  <c r="R47" i="371"/>
  <c r="Q47" i="371"/>
  <c r="U46" i="371"/>
  <c r="T46" i="371"/>
  <c r="V46" i="371" s="1"/>
  <c r="S46" i="371"/>
  <c r="R46" i="371"/>
  <c r="Q46" i="371"/>
  <c r="T45" i="371"/>
  <c r="S45" i="371"/>
  <c r="V45" i="371" s="1"/>
  <c r="R45" i="371"/>
  <c r="Q45" i="371"/>
  <c r="U44" i="371"/>
  <c r="T44" i="371"/>
  <c r="V44" i="371" s="1"/>
  <c r="S44" i="371"/>
  <c r="R44" i="371"/>
  <c r="Q44" i="371"/>
  <c r="V43" i="371"/>
  <c r="U43" i="371"/>
  <c r="T43" i="371"/>
  <c r="S43" i="371"/>
  <c r="R43" i="371"/>
  <c r="Q43" i="371"/>
  <c r="U42" i="371"/>
  <c r="T42" i="371"/>
  <c r="V42" i="371" s="1"/>
  <c r="S42" i="371"/>
  <c r="R42" i="371"/>
  <c r="Q42" i="371"/>
  <c r="T41" i="371"/>
  <c r="S41" i="371"/>
  <c r="V41" i="371" s="1"/>
  <c r="R41" i="371"/>
  <c r="Q41" i="371"/>
  <c r="U40" i="371"/>
  <c r="T40" i="371"/>
  <c r="V40" i="371" s="1"/>
  <c r="S40" i="371"/>
  <c r="R40" i="371"/>
  <c r="Q40" i="371"/>
  <c r="T39" i="371"/>
  <c r="S39" i="371"/>
  <c r="V39" i="371" s="1"/>
  <c r="R39" i="371"/>
  <c r="Q39" i="371"/>
  <c r="U38" i="371"/>
  <c r="T38" i="371"/>
  <c r="V38" i="371" s="1"/>
  <c r="S38" i="371"/>
  <c r="R38" i="371"/>
  <c r="Q38" i="371"/>
  <c r="V37" i="371"/>
  <c r="U37" i="371"/>
  <c r="T37" i="371"/>
  <c r="S37" i="371"/>
  <c r="R37" i="371"/>
  <c r="Q37" i="371"/>
  <c r="V36" i="371"/>
  <c r="U36" i="371"/>
  <c r="T36" i="371"/>
  <c r="S36" i="371"/>
  <c r="R36" i="371"/>
  <c r="Q36" i="371"/>
  <c r="T35" i="371"/>
  <c r="S35" i="371"/>
  <c r="V35" i="371" s="1"/>
  <c r="R35" i="371"/>
  <c r="Q35" i="371"/>
  <c r="U34" i="371"/>
  <c r="T34" i="371"/>
  <c r="V34" i="371" s="1"/>
  <c r="S34" i="371"/>
  <c r="R34" i="371"/>
  <c r="Q34" i="371"/>
  <c r="T33" i="371"/>
  <c r="S33" i="371"/>
  <c r="V33" i="371" s="1"/>
  <c r="R33" i="371"/>
  <c r="Q33" i="371"/>
  <c r="U32" i="371"/>
  <c r="T32" i="371"/>
  <c r="V32" i="371" s="1"/>
  <c r="S32" i="371"/>
  <c r="R32" i="371"/>
  <c r="Q32" i="371"/>
  <c r="V31" i="371"/>
  <c r="U31" i="371"/>
  <c r="T31" i="371"/>
  <c r="S31" i="371"/>
  <c r="R31" i="371"/>
  <c r="Q31" i="371"/>
  <c r="U30" i="371"/>
  <c r="T30" i="371"/>
  <c r="V30" i="371" s="1"/>
  <c r="S30" i="371"/>
  <c r="R30" i="371"/>
  <c r="Q30" i="371"/>
  <c r="T29" i="371"/>
  <c r="S29" i="371"/>
  <c r="V29" i="371" s="1"/>
  <c r="R29" i="371"/>
  <c r="Q29" i="371"/>
  <c r="U28" i="371"/>
  <c r="T28" i="371"/>
  <c r="V28" i="371" s="1"/>
  <c r="S28" i="371"/>
  <c r="R28" i="371"/>
  <c r="Q28" i="371"/>
  <c r="V27" i="371"/>
  <c r="U27" i="371"/>
  <c r="T27" i="371"/>
  <c r="S27" i="371"/>
  <c r="R27" i="371"/>
  <c r="Q27" i="371"/>
  <c r="U26" i="371"/>
  <c r="T26" i="371"/>
  <c r="V26" i="371" s="1"/>
  <c r="S26" i="371"/>
  <c r="R26" i="371"/>
  <c r="Q26" i="371"/>
  <c r="T25" i="371"/>
  <c r="S25" i="371"/>
  <c r="V25" i="371" s="1"/>
  <c r="R25" i="371"/>
  <c r="Q25" i="371"/>
  <c r="U24" i="371"/>
  <c r="T24" i="371"/>
  <c r="V24" i="371" s="1"/>
  <c r="S24" i="371"/>
  <c r="R24" i="371"/>
  <c r="Q24" i="371"/>
  <c r="T23" i="371"/>
  <c r="S23" i="371"/>
  <c r="V23" i="371" s="1"/>
  <c r="R23" i="371"/>
  <c r="Q23" i="371"/>
  <c r="V22" i="371"/>
  <c r="U22" i="371"/>
  <c r="T22" i="371"/>
  <c r="S22" i="371"/>
  <c r="R22" i="371"/>
  <c r="Q22" i="371"/>
  <c r="T21" i="371"/>
  <c r="S21" i="371"/>
  <c r="V21" i="371" s="1"/>
  <c r="R21" i="371"/>
  <c r="Q21" i="371"/>
  <c r="U20" i="371"/>
  <c r="T20" i="371"/>
  <c r="V20" i="371" s="1"/>
  <c r="S20" i="371"/>
  <c r="R20" i="371"/>
  <c r="Q20" i="371"/>
  <c r="T19" i="371"/>
  <c r="S19" i="371"/>
  <c r="V19" i="371" s="1"/>
  <c r="R19" i="371"/>
  <c r="Q19" i="371"/>
  <c r="U18" i="371"/>
  <c r="T18" i="371"/>
  <c r="V18" i="371" s="1"/>
  <c r="S18" i="371"/>
  <c r="R18" i="371"/>
  <c r="Q18" i="371"/>
  <c r="T17" i="371"/>
  <c r="S17" i="371"/>
  <c r="V17" i="371" s="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U14" i="371"/>
  <c r="T14" i="371"/>
  <c r="S14" i="371"/>
  <c r="R14" i="371"/>
  <c r="Q14" i="371"/>
  <c r="V13" i="371"/>
  <c r="U13" i="371"/>
  <c r="T13" i="371"/>
  <c r="S13" i="371"/>
  <c r="R13" i="371"/>
  <c r="Q13" i="371"/>
  <c r="V12" i="371"/>
  <c r="U12" i="371"/>
  <c r="T12" i="371"/>
  <c r="S12" i="371"/>
  <c r="R12" i="371"/>
  <c r="Q12" i="371"/>
  <c r="V11" i="371"/>
  <c r="U11" i="371"/>
  <c r="T11" i="371"/>
  <c r="S11" i="371"/>
  <c r="R11" i="371"/>
  <c r="Q11" i="371"/>
  <c r="U10" i="371"/>
  <c r="T10" i="371"/>
  <c r="V10" i="371" s="1"/>
  <c r="S10" i="371"/>
  <c r="R10" i="371"/>
  <c r="Q10" i="371"/>
  <c r="V9" i="371"/>
  <c r="U9" i="371"/>
  <c r="T9" i="371"/>
  <c r="S9" i="371"/>
  <c r="R9" i="371"/>
  <c r="Q9" i="371"/>
  <c r="U8" i="371"/>
  <c r="T8" i="371"/>
  <c r="V8" i="371" s="1"/>
  <c r="S8" i="371"/>
  <c r="R8" i="371"/>
  <c r="Q8" i="371"/>
  <c r="V7" i="371"/>
  <c r="U7" i="371"/>
  <c r="T7" i="371"/>
  <c r="S7" i="371"/>
  <c r="R7" i="371"/>
  <c r="Q7" i="371"/>
  <c r="U6" i="371"/>
  <c r="T6" i="371"/>
  <c r="V6" i="371" s="1"/>
  <c r="S6" i="371"/>
  <c r="R6" i="371"/>
  <c r="Q6" i="371"/>
  <c r="T5" i="371"/>
  <c r="S5" i="371"/>
  <c r="V5" i="371" s="1"/>
  <c r="R5" i="371"/>
  <c r="Q5" i="371"/>
  <c r="U17" i="371" l="1"/>
  <c r="U19" i="371"/>
  <c r="U21" i="371"/>
  <c r="U23" i="371"/>
  <c r="U25" i="371"/>
  <c r="U29" i="371"/>
  <c r="U33" i="371"/>
  <c r="U35" i="371"/>
  <c r="U39" i="371"/>
  <c r="U41" i="371"/>
  <c r="U45" i="371"/>
  <c r="U47" i="371"/>
  <c r="U57" i="371"/>
  <c r="U59" i="371"/>
  <c r="U61" i="371"/>
  <c r="U63" i="371"/>
  <c r="U5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C22" i="419" l="1"/>
  <c r="E22" i="419"/>
  <c r="H22" i="419"/>
  <c r="L22" i="419"/>
  <c r="P22" i="419"/>
  <c r="T22" i="419"/>
  <c r="X22" i="419"/>
  <c r="AB22" i="419"/>
  <c r="AF22" i="419"/>
  <c r="B22" i="419"/>
  <c r="I22" i="419"/>
  <c r="M22" i="419"/>
  <c r="Q22" i="419"/>
  <c r="U22" i="419"/>
  <c r="Y22" i="419"/>
  <c r="AC22" i="419"/>
  <c r="F22" i="419"/>
  <c r="J22" i="419"/>
  <c r="N22" i="419"/>
  <c r="R22" i="419"/>
  <c r="V22" i="419"/>
  <c r="Z22" i="419"/>
  <c r="AD22" i="419"/>
  <c r="AG22" i="419"/>
  <c r="D22" i="419"/>
  <c r="G22" i="419"/>
  <c r="K22" i="419"/>
  <c r="O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D16" i="414"/>
  <c r="C19" i="414"/>
  <c r="C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2" i="414"/>
  <c r="D22" i="414"/>
  <c r="N3" i="372" l="1"/>
  <c r="H3" i="390"/>
  <c r="S3" i="347"/>
  <c r="U3" i="347"/>
  <c r="Q3" i="347"/>
  <c r="H3" i="38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<sst xmlns="http://schemas.openxmlformats.org/spreadsheetml/2006/main" count="32261" uniqueCount="5536">
  <si>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</si>
  <si>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</si>
  <si>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</si>
  <si>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</si>
  <si>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</si>
  <si>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</si>
  <si>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</si>
  <si>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</si>
  <si>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</si>
  <si>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</si>
  <si>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</si>
  <si>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</si>
  <si>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</si>
  <si>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</si>
  <si>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</si>
  <si>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</si>
  <si>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</si>
  <si>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</si>
  <si>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</si>
  <si>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</si>
  <si>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</si>
  <si>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</si>
  <si>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</si>
  <si>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</si>
  <si>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</si>
  <si>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</si>
  <si>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</si>
  <si>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</si>
  <si>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</si>
  <si>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</si>
  <si>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</si>
  <si>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</si>
  <si>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</si>
  <si>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</si>
  <si>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</si>
  <si>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</si>
  <si>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</si>
  <si>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</si>
  <si>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</si>
  <si>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</si>
  <si>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</si>
  <si>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</si>
  <si>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</si>
  <si>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</si>
  <si>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</si>
  <si>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</si>
  <si>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</si>
  <si>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</si>
  <si>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</si>
  <si>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</si>
  <si>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</si>
  <si>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</si>
  <si>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</si>
  <si>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</si>
  <si>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</si>
  <si>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</si>
  <si>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</si>
  <si>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</si>
  <si>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</si>
  <si>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</si>
  <si>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</si>
  <si>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</si>
  <si>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</si>
  <si>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</si>
  <si>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</si>
  <si>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</si>
  <si>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</si>
  <si>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</si>
  <si>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</si>
  <si>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</si>
  <si>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</si>
  <si>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</si>
  <si>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</si>
  <si>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</si>
  <si>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</si>
  <si>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</si>
  <si>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</si>
  <si>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</si>
  <si>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</si>
  <si>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</si>
  <si>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</si>
  <si>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</si>
  <si>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</si>
  <si>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</si>
  <si>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</si>
  <si>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</si>
  <si>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</si>
  <si>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</si>
  <si>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</si>
  <si>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</si>
  <si>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</si>
  <si>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</si>
  <si>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</si>
  <si>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</si>
  <si>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</si>
  <si>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</si>
  <si>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</si>
  <si>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</si>
  <si>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</si>
  <si>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</si>
  <si>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</si>
  <si>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</si>
  <si>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</si>
  <si>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</si>
  <si>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</si>
  <si>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</si>
  <si>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</si>
  <si>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</si>
  <si>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</si>
  <si>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</si>
  <si>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</si>
  <si>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</si>
  <si>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</si>
  <si>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</si>
  <si>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</si>
  <si>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</si>
  <si>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</si>
  <si>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</si>
  <si>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</si>
  <si>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</si>
  <si>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</si>
  <si>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</si>
  <si>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</si>
  <si>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</si>
  <si>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</si>
  <si>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</si>
  <si>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</si>
  <si>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</si>
  <si>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</si>
  <si>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</si>
  <si>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</si>
  <si>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</si>
  <si>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</si>
  <si>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</si>
  <si>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</si>
  <si>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</si>
  <si>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</si>
  <si>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</si>
  <si>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</si>
  <si>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</si>
  <si>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</si>
  <si>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</si>
  <si>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</si>
  <si>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</si>
  <si>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</si>
  <si>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</si>
  <si>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</si>
  <si>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</si>
  <si>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</si>
  <si>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</si>
  <si>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</si>
  <si>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</si>
  <si>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</si>
  <si>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</si>
  <si>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</si>
  <si>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</si>
  <si>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</si>
  <si>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</si>
  <si>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</si>
  <si>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</si>
  <si>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</si>
  <si>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</si>
  <si>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</si>
  <si>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</si>
  <si>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</si>
  <si>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</si>
  <si>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</si>
  <si>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</si>
  <si>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</si>
  <si>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</si>
  <si>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</si>
  <si>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</si>
  <si>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</si>
  <si>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</si>
  <si>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</si>
  <si>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</si>
  <si>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</si>
  <si>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</si>
  <si>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</si>
  <si>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</si>
  <si>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</si>
  <si>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</si>
  <si>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</si>
  <si>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</si>
  <si>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</si>
  <si>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</si>
  <si>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</si>
  <si>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</si>
  <si>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</si>
  <si>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</si>
  <si>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</si>
  <si>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</si>
  <si>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</si>
  <si>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</si>
  <si>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</si>
  <si>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</si>
  <si>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</si>
  <si>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</si>
  <si>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</si>
  <si>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</si>
  <si>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</si>
  <si>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</si>
  <si>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</si>
  <si>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</si>
  <si>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</si>
  <si>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</si>
  <si>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</si>
  <si>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</si>
  <si>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</si>
  <si>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</si>
  <si>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</si>
  <si>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</si>
  <si>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</si>
  <si>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</si>
  <si>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</si>
  <si>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</si>
  <si>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</si>
  <si>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</si>
  <si>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</si>
  <si>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</si>
  <si>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</si>
  <si>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</si>
  <si>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</si>
  <si>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</si>
  <si>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</si>
  <si>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</si>
  <si>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</si>
  <si>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</si>
  <si>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</si>
  <si>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</si>
  <si>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</si>
  <si>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</si>
  <si>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</si>
  <si>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</si>
  <si>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</si>
  <si>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</si>
  <si>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</si>
  <si>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</si>
  <si>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</si>
  <si>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</si>
  <si>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</si>
  <si>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</si>
  <si>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</si>
  <si>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</si>
  <si>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</si>
  <si>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</si>
  <si>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</si>
  <si>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</si>
  <si>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</si>
  <si>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</si>
  <si>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</si>
  <si>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</si>
  <si>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</si>
  <si>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</si>
  <si>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</si>
  <si>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</si>
  <si>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</si>
  <si>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</si>
  <si>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</si>
  <si>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</si>
  <si>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</si>
  <si>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</si>
  <si>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</si>
  <si>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</si>
  <si>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</si>
  <si>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</si>
  <si>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</si>
  <si>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</si>
  <si>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</si>
  <si>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</si>
  <si>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</si>
  <si>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</si>
  <si>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</si>
  <si>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</si>
  <si>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</si>
  <si>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</si>
  <si>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</si>
  <si>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</si>
  <si>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</si>
  <si>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</si>
  <si>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</si>
  <si>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</si>
  <si>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</si>
  <si>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</si>
  <si>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</si>
  <si>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</si>
  <si>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</si>
  <si>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</si>
  <si>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</si>
  <si>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</si>
  <si>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</si>
  <si>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</si>
  <si>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</si>
  <si>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</si>
  <si>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</si>
  <si>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</si>
  <si>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</si>
  <si>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</si>
  <si>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</si>
  <si>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</si>
  <si>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</si>
  <si>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</si>
  <si>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</si>
  <si>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</si>
  <si>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</si>
  <si>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</si>
  <si>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</si>
  <si>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</si>
  <si>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</si>
  <si>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</si>
  <si>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</si>
  <si>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</si>
  <si>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</si>
  <si>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</si>
  <si>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</si>
  <si>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</si>
  <si>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</si>
  <si>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</si>
  <si>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</si>
  <si>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</si>
  <si>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</si>
  <si>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</si>
  <si>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</si>
  <si>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</si>
  <si>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</si>
  <si>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</si>
  <si>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</si>
  <si>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</si>
  <si>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</si>
  <si>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</si>
  <si>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</si>
  <si>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</si>
  <si>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</si>
  <si>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</si>
  <si>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</si>
  <si>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</si>
  <si>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</si>
  <si>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</si>
  <si>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</si>
  <si>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</si>
  <si>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</si>
  <si>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</si>
  <si>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</si>
  <si>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</si>
  <si>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</si>
  <si>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</si>
  <si>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50113009     léky - RTG diagnostika ZUL (LEK)</t>
  </si>
  <si>
    <t>--</t>
  </si>
  <si>
    <t>50113011     léky - hemofilici ZUL (TO)</t>
  </si>
  <si>
    <t>50113013     léky (paušál) - antibiotika (LEK)</t>
  </si>
  <si>
    <t>50113014     léky (paušál) - antimykotika (LEK)</t>
  </si>
  <si>
    <t>50113016     léky - spotřeba v centrech (LEK)</t>
  </si>
  <si>
    <t>50113017     léky - dle §16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</si>
  <si>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</si>
  <si>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</si>
  <si>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</si>
  <si>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</si>
  <si>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</si>
  <si>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</si>
  <si>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50115050     obvazový materiál (sk.Z_502)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</si>
  <si>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</si>
  <si>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</si>
  <si>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</si>
  <si>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</si>
  <si>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</si>
  <si>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50115069     ostatní ZPr - porty (sk.Z_534)</t>
  </si>
  <si>
    <t>50115070     ostatní ZPr - katetry (sk.Z_513)</t>
  </si>
  <si>
    <t>50115079     ostatní ZPr - intenzivní péče (sk.Z_542)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</si>
  <si>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</si>
  <si>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</si>
  <si>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</si>
  <si>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</si>
  <si>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</si>
  <si>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</si>
  <si>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</si>
  <si>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</si>
  <si>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</si>
  <si>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</si>
  <si>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</si>
  <si>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</si>
  <si>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</si>
  <si>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</si>
  <si>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</si>
  <si>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</si>
  <si>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</si>
  <si>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</si>
  <si>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</si>
  <si>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</si>
  <si>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</si>
  <si>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</si>
  <si>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</si>
  <si>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</si>
  <si>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</si>
  <si>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</si>
  <si>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</si>
  <si>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</si>
  <si>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</si>
  <si>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</si>
  <si>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</si>
  <si>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</si>
  <si>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</si>
  <si>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</si>
  <si>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</si>
  <si>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</si>
  <si>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</si>
  <si>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</si>
  <si>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</si>
  <si>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</si>
  <si>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</si>
  <si>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</si>
  <si>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</si>
  <si>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</si>
  <si>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</si>
  <si>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</si>
  <si>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</si>
  <si>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</si>
  <si>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</si>
  <si>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</si>
  <si>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</si>
  <si>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</si>
  <si>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</si>
  <si>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</si>
  <si>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</si>
  <si>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</si>
  <si>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</si>
  <si>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</si>
  <si>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</si>
  <si>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</si>
  <si>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</si>
  <si>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</si>
  <si>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</si>
  <si>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</si>
  <si>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</si>
  <si>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</si>
  <si>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</si>
  <si>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</si>
  <si>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</si>
  <si>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</si>
  <si>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</si>
  <si>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</si>
  <si>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51874011     zkoušky kvality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</si>
  <si>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</si>
  <si>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</si>
  <si>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</si>
  <si>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</si>
  <si>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</si>
  <si>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</si>
  <si>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</si>
  <si>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</si>
  <si>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</si>
  <si>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</si>
  <si>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</si>
  <si>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</si>
  <si>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</si>
  <si>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</si>
  <si>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</si>
  <si>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</si>
  <si>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</si>
  <si>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</si>
  <si>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</si>
  <si>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</si>
  <si>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</si>
  <si>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</si>
  <si>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</si>
  <si>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</si>
  <si>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</si>
  <si>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</si>
  <si>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</si>
  <si>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</si>
  <si>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</si>
  <si>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</si>
  <si>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</si>
  <si>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</si>
  <si>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</si>
  <si>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</si>
  <si>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</si>
  <si>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</si>
  <si>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</si>
  <si>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</si>
  <si>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</si>
  <si>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</si>
  <si>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</si>
  <si>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</si>
  <si>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</si>
  <si>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</si>
  <si>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</si>
  <si>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</si>
  <si>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</si>
  <si>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</si>
  <si>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55804     DDHM - výpočetní technika</t>
  </si>
  <si>
    <t>55804002     DDHM - telefony (sk.P_49)</t>
  </si>
  <si>
    <t>55805     DDHM - inventář</t>
  </si>
  <si>
    <t>55805002     DDHM - nábytek (sk.V_31)</t>
  </si>
  <si>
    <t>55805080     DDHM - inventář (věcné dary)</t>
  </si>
  <si>
    <t>55806     DDHM ostatní</t>
  </si>
  <si>
    <t>55806001     DDHM - ostatní, razítka (sk.V_47, V_112)</t>
  </si>
  <si>
    <t>55806081     DDHM ostatní (finanční dary)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</si>
  <si>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</si>
  <si>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</si>
  <si>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</si>
  <si>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</si>
  <si>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</si>
  <si>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</si>
  <si>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</si>
  <si>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</si>
  <si>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</si>
  <si>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</si>
  <si>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</si>
  <si>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</si>
  <si>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</si>
  <si>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</si>
  <si>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</si>
  <si>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</si>
  <si>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</si>
  <si>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</si>
  <si>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</si>
  <si>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</si>
  <si>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</si>
  <si>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</si>
  <si>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</si>
  <si>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</si>
  <si>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</si>
  <si>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</si>
  <si>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</si>
  <si>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</si>
  <si>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</si>
  <si>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</si>
  <si>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64908050     náhrady od pojišť. (zaměstn.)</t>
  </si>
  <si>
    <t>64924     Ostatní služby - mimo zdrav.výkony  FAKTURACE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</si>
  <si>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</si>
  <si>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</si>
  <si>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</si>
  <si>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</si>
  <si>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</si>
  <si>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</si>
  <si>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662     Úroky</t>
  </si>
  <si>
    <t>66200     Úroky - ostatní</t>
  </si>
  <si>
    <t>66200001     úroky z běžného účtu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</si>
  <si>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</si>
  <si>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</si>
  <si>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</si>
  <si>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</si>
  <si>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67101001     transfery MZ na VaV - věcné náklady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</si>
  <si>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</si>
  <si>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</si>
  <si>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</si>
  <si>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</si>
  <si>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</si>
  <si>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</si>
  <si>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</si>
  <si>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</si>
  <si>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</si>
  <si>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</si>
  <si>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</si>
  <si>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</si>
  <si>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</si>
  <si>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</si>
  <si>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</si>
  <si>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</si>
  <si>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</si>
  <si>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</si>
  <si>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</si>
  <si>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</si>
  <si>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</si>
  <si>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</si>
  <si>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</si>
  <si>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</si>
  <si>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</si>
  <si>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</si>
  <si>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</si>
  <si>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</si>
  <si>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21</t>
  </si>
  <si>
    <t>Onkologická klinika</t>
  </si>
  <si>
    <t/>
  </si>
  <si>
    <t>Onkologická klinika Celkem</t>
  </si>
  <si>
    <t>SumaKL</t>
  </si>
  <si>
    <t>2111</t>
  </si>
  <si>
    <t>lůžkové oddělení 42A</t>
  </si>
  <si>
    <t>lůžkové oddělení 42A Celkem</t>
  </si>
  <si>
    <t>SumaNS</t>
  </si>
  <si>
    <t>mezeraNS</t>
  </si>
  <si>
    <t>2112</t>
  </si>
  <si>
    <t>lůžkové oddělení 42B</t>
  </si>
  <si>
    <t>lůžkové oddělení 42B Celkem</t>
  </si>
  <si>
    <t>2121</t>
  </si>
  <si>
    <t>ambulance + mamol. poradna</t>
  </si>
  <si>
    <t>ambulance + mamol. poradna Celkem</t>
  </si>
  <si>
    <t>2151</t>
  </si>
  <si>
    <t>ozařovny-přístrojové pracoviště</t>
  </si>
  <si>
    <t>ozařovny-přístrojové pracoviště Celkem</t>
  </si>
  <si>
    <t>2152</t>
  </si>
  <si>
    <t>radiační onkologie - brachyterapie</t>
  </si>
  <si>
    <t>radiační onkologie - brachyterapie Celkem</t>
  </si>
  <si>
    <t>2194</t>
  </si>
  <si>
    <t>centrum  - onkologie</t>
  </si>
  <si>
    <t>centrum  - onkologie Celkem</t>
  </si>
  <si>
    <t>50113001</t>
  </si>
  <si>
    <t>155098</t>
  </si>
  <si>
    <t>EPIRUBICIN ACCORD 2 MG/ML</t>
  </si>
  <si>
    <t>INJ+INF SOL 1X25ML/50MG I</t>
  </si>
  <si>
    <t>124348</t>
  </si>
  <si>
    <t>INJ+INF SOL 1X5ML/10MG I</t>
  </si>
  <si>
    <t>186204</t>
  </si>
  <si>
    <t>ISOPTIN 80 MG</t>
  </si>
  <si>
    <t>POR TBL FLM 50X80MG</t>
  </si>
  <si>
    <t>24550</t>
  </si>
  <si>
    <t>ONDANSETRON KABI 2 MG/ML</t>
  </si>
  <si>
    <t>INJ SOL 5X4ML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</si>
  <si>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</si>
  <si>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</si>
  <si>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</si>
  <si>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</si>
  <si>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</si>
  <si>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</si>
  <si>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</si>
  <si>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</si>
  <si>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</si>
  <si>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</si>
  <si>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</si>
  <si>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</si>
  <si>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</si>
  <si>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100269</t>
  </si>
  <si>
    <t>269</t>
  </si>
  <si>
    <t>PREDNISON 5 LECIVA</t>
  </si>
  <si>
    <t>TBL 20X5MG</t>
  </si>
  <si>
    <t>100362</t>
  </si>
  <si>
    <t>362</t>
  </si>
  <si>
    <t>ADRENALIN LECIVA</t>
  </si>
  <si>
    <t>INJ 5X1ML/1MG</t>
  </si>
  <si>
    <t>100499</t>
  </si>
  <si>
    <t>499</t>
  </si>
  <si>
    <t>MAGNESIUM SULFURICUM BIOTIKA</t>
  </si>
  <si>
    <t>INJ 5X10ML 20%</t>
  </si>
  <si>
    <t>100502</t>
  </si>
  <si>
    <t>502</t>
  </si>
  <si>
    <t>MESOCAIN</t>
  </si>
  <si>
    <t>INJ 10X10ML 1%</t>
  </si>
  <si>
    <t>100843</t>
  </si>
  <si>
    <t>843</t>
  </si>
  <si>
    <t>DERMAZULEN</t>
  </si>
  <si>
    <t>UNG 1X30GM</t>
  </si>
  <si>
    <t>100876</t>
  </si>
  <si>
    <t>876</t>
  </si>
  <si>
    <t>OPHTHALMO-SEPTONEX</t>
  </si>
  <si>
    <t>UNG OPH 1X5GM</t>
  </si>
  <si>
    <t>101125</t>
  </si>
  <si>
    <t>1125</t>
  </si>
  <si>
    <t>MORPHIN BIOTIKA 1%</t>
  </si>
  <si>
    <t>INJ 10X1ML/10MG</t>
  </si>
  <si>
    <t>101710</t>
  </si>
  <si>
    <t>1710</t>
  </si>
  <si>
    <t>MILURIT 300</t>
  </si>
  <si>
    <t>TBL 30X300MG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</si>
  <si>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</si>
  <si>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</si>
  <si>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</si>
  <si>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</si>
  <si>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</si>
  <si>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</si>
  <si>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</si>
  <si>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</si>
  <si>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102477</t>
  </si>
  <si>
    <t>2477</t>
  </si>
  <si>
    <t>DIAZEPAM SLOVAKOFARMA</t>
  </si>
  <si>
    <t>102478</t>
  </si>
  <si>
    <t>2478</t>
  </si>
  <si>
    <t>TBL 20X10MG</t>
  </si>
  <si>
    <t>102537</t>
  </si>
  <si>
    <t>2537</t>
  </si>
  <si>
    <t>HALOPERIDOL</t>
  </si>
  <si>
    <t>TBL 50X1.5MG</t>
  </si>
  <si>
    <t>102538</t>
  </si>
  <si>
    <t>2538</t>
  </si>
  <si>
    <t>INJ 5X1ML/5MG</t>
  </si>
  <si>
    <t>102592</t>
  </si>
  <si>
    <t>2592</t>
  </si>
  <si>
    <t>MILURIT</t>
  </si>
  <si>
    <t>TBL 50X100MG</t>
  </si>
  <si>
    <t>103575</t>
  </si>
  <si>
    <t>3575</t>
  </si>
  <si>
    <t>HEPAROID LECIVA</t>
  </si>
  <si>
    <t>103645</t>
  </si>
  <si>
    <t>3645</t>
  </si>
  <si>
    <t>DIMEXOL</t>
  </si>
  <si>
    <t>TBL 30X200MG</t>
  </si>
  <si>
    <t>103688</t>
  </si>
  <si>
    <t>3688</t>
  </si>
  <si>
    <t>SUPPOSITORIA GLYCERINI LECIVA</t>
  </si>
  <si>
    <t>SUP 10X2.35GM</t>
  </si>
  <si>
    <t>107981</t>
  </si>
  <si>
    <t>7981</t>
  </si>
  <si>
    <t>NOVALGIN</t>
  </si>
  <si>
    <t>INJ 10X2ML/1000MG</t>
  </si>
  <si>
    <t>110151</t>
  </si>
  <si>
    <t>10151</t>
  </si>
  <si>
    <t>LOPERON CPS</t>
  </si>
  <si>
    <t>POR CPS DUR 10X2MG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</si>
  <si>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</si>
  <si>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</si>
  <si>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</si>
  <si>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</si>
  <si>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</si>
  <si>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</si>
  <si>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</si>
  <si>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</si>
  <si>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113808</t>
  </si>
  <si>
    <t>13808</t>
  </si>
  <si>
    <t>URSOSAN</t>
  </si>
  <si>
    <t>POR CPSDUR100X250MG</t>
  </si>
  <si>
    <t>114075</t>
  </si>
  <si>
    <t>14075</t>
  </si>
  <si>
    <t>DETRALEX</t>
  </si>
  <si>
    <t>POR TBL FLM 60</t>
  </si>
  <si>
    <t>118304</t>
  </si>
  <si>
    <t>18304</t>
  </si>
  <si>
    <t>RINGERFUNDIN B.BRAUN</t>
  </si>
  <si>
    <t>INF SOL 10X500ML PE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</si>
  <si>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</si>
  <si>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</si>
  <si>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</si>
  <si>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</si>
  <si>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</si>
  <si>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</si>
  <si>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</si>
  <si>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125366</t>
  </si>
  <si>
    <t>25366</t>
  </si>
  <si>
    <t>HELICID 20 ZENTIVA</t>
  </si>
  <si>
    <t>POR CPS ETD 90X20MG</t>
  </si>
  <si>
    <t>130434</t>
  </si>
  <si>
    <t>30434</t>
  </si>
  <si>
    <t>VEROSPIRON</t>
  </si>
  <si>
    <t>TBL 100X25MG</t>
  </si>
  <si>
    <t>132225</t>
  </si>
  <si>
    <t>32225</t>
  </si>
  <si>
    <t>BETALOC ZOK 25 MG</t>
  </si>
  <si>
    <t>TBL RET 28X25MG</t>
  </si>
  <si>
    <t>144305</t>
  </si>
  <si>
    <t>44305</t>
  </si>
  <si>
    <t>EUPHYLLIN CR N 200</t>
  </si>
  <si>
    <t>CPS RET 50X200MG</t>
  </si>
  <si>
    <t>145310</t>
  </si>
  <si>
    <t>45310</t>
  </si>
  <si>
    <t>ANACID</t>
  </si>
  <si>
    <t>SUS 12X5ML(SACKY)</t>
  </si>
  <si>
    <t>146981</t>
  </si>
  <si>
    <t>46981</t>
  </si>
  <si>
    <t>BETALOC SR 200MG</t>
  </si>
  <si>
    <t>TBL RET 30X200MG</t>
  </si>
  <si>
    <t>147193</t>
  </si>
  <si>
    <t>47193</t>
  </si>
  <si>
    <t>HUMULIN R 100 M.J./ML</t>
  </si>
  <si>
    <t>INJ 1X10ML/1KU</t>
  </si>
  <si>
    <t>147476</t>
  </si>
  <si>
    <t>47476</t>
  </si>
  <si>
    <t>LORADUR</t>
  </si>
  <si>
    <t>POR TBL NOB 50</t>
  </si>
  <si>
    <t>147478</t>
  </si>
  <si>
    <t>47478</t>
  </si>
  <si>
    <t>LORADUR MITE</t>
  </si>
  <si>
    <t>148888</t>
  </si>
  <si>
    <t>48888</t>
  </si>
  <si>
    <t>ATARALGIN</t>
  </si>
  <si>
    <t>POR TBL NOB 20</t>
  </si>
  <si>
    <t>149017</t>
  </si>
  <si>
    <t>49017</t>
  </si>
  <si>
    <t>GUTTALAX</t>
  </si>
  <si>
    <t>POR GTT SOL 1X15ML</t>
  </si>
  <si>
    <t>150117</t>
  </si>
  <si>
    <t>50117</t>
  </si>
  <si>
    <t>TRIASYN 5/5 MG</t>
  </si>
  <si>
    <t>POR TBL RET 30</t>
  </si>
  <si>
    <t>151365</t>
  </si>
  <si>
    <t>51365</t>
  </si>
  <si>
    <t>CHLORID SODNÝ 0.9% BRAUN, REF. 395120</t>
  </si>
  <si>
    <t>INFSOL1X100ML-PELAH</t>
  </si>
  <si>
    <t>155823</t>
  </si>
  <si>
    <t>55823</t>
  </si>
  <si>
    <t>TBL OBD 20X500MG</t>
  </si>
  <si>
    <t>156351</t>
  </si>
  <si>
    <t>56351</t>
  </si>
  <si>
    <t>PULMORAN</t>
  </si>
  <si>
    <t>SPC 20X1.5GM(SÁČKY)</t>
  </si>
  <si>
    <t>156992</t>
  </si>
  <si>
    <t>56992</t>
  </si>
  <si>
    <t>CODEIN SLOVAKOFARMA 15MG</t>
  </si>
  <si>
    <t>TBL 10X15MG-BLISTR</t>
  </si>
  <si>
    <t>156993</t>
  </si>
  <si>
    <t>56993</t>
  </si>
  <si>
    <t>CODEIN SLOVAKOFARMA 30MG</t>
  </si>
  <si>
    <t>TBL 10X30MG-BLISTR</t>
  </si>
  <si>
    <t>157396</t>
  </si>
  <si>
    <t>57396</t>
  </si>
  <si>
    <t>ACC LONG</t>
  </si>
  <si>
    <t>TBL EFF 20X600MG</t>
  </si>
  <si>
    <t>157586</t>
  </si>
  <si>
    <t>57586</t>
  </si>
  <si>
    <t>ESPUMISAN</t>
  </si>
  <si>
    <t>PORCPSMOL50X40MG-BL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</si>
  <si>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</si>
  <si>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</si>
  <si>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</si>
  <si>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</si>
  <si>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</si>
  <si>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</si>
  <si>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</si>
  <si>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</si>
  <si>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166555</t>
  </si>
  <si>
    <t>66555</t>
  </si>
  <si>
    <t>MAGNOSOLV</t>
  </si>
  <si>
    <t>GRA 30X6.1GM(SACKY)</t>
  </si>
  <si>
    <t>182952</t>
  </si>
  <si>
    <t>82952</t>
  </si>
  <si>
    <t>QUAMATEL</t>
  </si>
  <si>
    <t>INJ SIC 5X20MG+SOLV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</si>
  <si>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</si>
  <si>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</si>
  <si>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</si>
  <si>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</si>
  <si>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</si>
  <si>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</si>
  <si>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</si>
  <si>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</si>
  <si>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185656</t>
  </si>
  <si>
    <t>85656</t>
  </si>
  <si>
    <t>DORSIFLEX</t>
  </si>
  <si>
    <t>186990</t>
  </si>
  <si>
    <t>86990</t>
  </si>
  <si>
    <t>ARDEAOSMOSOL MA 15 (Mannitol)</t>
  </si>
  <si>
    <t>INF 1X200ML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</si>
  <si>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</si>
  <si>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</si>
  <si>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</si>
  <si>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</si>
  <si>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</si>
  <si>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</si>
  <si>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</si>
  <si>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</si>
  <si>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</si>
  <si>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</si>
  <si>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</si>
  <si>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188356</t>
  </si>
  <si>
    <t>88356</t>
  </si>
  <si>
    <t>CARDILAN</t>
  </si>
  <si>
    <t>TBL 100X175MG</t>
  </si>
  <si>
    <t>188630</t>
  </si>
  <si>
    <t>88630</t>
  </si>
  <si>
    <t>TBL.MAGNESII LACTICI 0.5 GLO</t>
  </si>
  <si>
    <t>TBL 100X500MG</t>
  </si>
  <si>
    <t>192086</t>
  </si>
  <si>
    <t>92086</t>
  </si>
  <si>
    <t>ROWATINEX</t>
  </si>
  <si>
    <t>GTT 1X10ML</t>
  </si>
  <si>
    <t>192853</t>
  </si>
  <si>
    <t>POR CPS DUR 20X2MG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</si>
  <si>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</si>
  <si>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</si>
  <si>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</si>
  <si>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</si>
  <si>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</si>
  <si>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</si>
  <si>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</si>
  <si>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</si>
  <si>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</si>
  <si>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</si>
  <si>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</si>
  <si>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196193</t>
  </si>
  <si>
    <t>96193</t>
  </si>
  <si>
    <t>FAMOSAN 20MG</t>
  </si>
  <si>
    <t>TBL OBD 20X20MG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</si>
  <si>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</si>
  <si>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</si>
  <si>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</si>
  <si>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</si>
  <si>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</si>
  <si>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</si>
  <si>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</si>
  <si>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</si>
  <si>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</si>
  <si>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</si>
  <si>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</si>
  <si>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</si>
  <si>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</si>
  <si>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</si>
  <si>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</si>
  <si>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</si>
  <si>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</si>
  <si>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</si>
  <si>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</si>
  <si>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</si>
  <si>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</si>
  <si>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</si>
  <si>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</si>
  <si>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</si>
  <si>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395294</t>
  </si>
  <si>
    <t>180306</t>
  </si>
  <si>
    <t>TANTUM VERDE</t>
  </si>
  <si>
    <t>LIQ 1X240ML-PET TR</t>
  </si>
  <si>
    <t>395997</t>
  </si>
  <si>
    <t>DZ SOFTASEPT N BEZBARVÝ 250 ml</t>
  </si>
  <si>
    <t>840143</t>
  </si>
  <si>
    <t>Heřmánek Spofa her.20x1g nálev.sáčky LEROS</t>
  </si>
  <si>
    <t>841059</t>
  </si>
  <si>
    <t>Indulona olivová ung.100g</t>
  </si>
  <si>
    <t>841535</t>
  </si>
  <si>
    <t>MENALIND Kožní ochranný krém 200 ml</t>
  </si>
  <si>
    <t>843905</t>
  </si>
  <si>
    <t>103391</t>
  </si>
  <si>
    <t>MUCOSOLVAN</t>
  </si>
  <si>
    <t>POR GTT SOL+INH SOL 60ML</t>
  </si>
  <si>
    <t>844081</t>
  </si>
  <si>
    <t>Máta peprná 20x1.5g nálev.sáčky LEROS</t>
  </si>
  <si>
    <t>845008</t>
  </si>
  <si>
    <t>107806</t>
  </si>
  <si>
    <t>AESCIN-TEVA</t>
  </si>
  <si>
    <t>POR TBL FLM 30X20MG</t>
  </si>
  <si>
    <t>845369</t>
  </si>
  <si>
    <t>107987</t>
  </si>
  <si>
    <t>ANALGIN</t>
  </si>
  <si>
    <t>INJ SOL 5X5ML</t>
  </si>
  <si>
    <t>845758</t>
  </si>
  <si>
    <t>280</t>
  </si>
  <si>
    <t>PYRIDOXIN LÉČIVA TBL</t>
  </si>
  <si>
    <t xml:space="preserve">POR TBL NOB 20X20MG </t>
  </si>
  <si>
    <t>846629</t>
  </si>
  <si>
    <t>100013</t>
  </si>
  <si>
    <t>IBALGIN 400 TBL 24</t>
  </si>
  <si>
    <t xml:space="preserve">POR TBL FLM 24X400MG </t>
  </si>
  <si>
    <t>847974</t>
  </si>
  <si>
    <t>125525</t>
  </si>
  <si>
    <t>APO-IBUPROFEN 400 MG</t>
  </si>
  <si>
    <t>POR TBL FLM 30X400MG</t>
  </si>
  <si>
    <t>848402</t>
  </si>
  <si>
    <t>100273</t>
  </si>
  <si>
    <t>LIPOBASE</t>
  </si>
  <si>
    <t>DRM CRM 1X100GM</t>
  </si>
  <si>
    <t>848793</t>
  </si>
  <si>
    <t>Emspoma U mas.eml základní 300g</t>
  </si>
  <si>
    <t>849559</t>
  </si>
  <si>
    <t>125066</t>
  </si>
  <si>
    <t>APO-AMLO 5</t>
  </si>
  <si>
    <t>POR TBL NOB 100X5MG</t>
  </si>
  <si>
    <t>849561</t>
  </si>
  <si>
    <t>125060</t>
  </si>
  <si>
    <t>POR TBL NOB 30X5MG</t>
  </si>
  <si>
    <t>849713</t>
  </si>
  <si>
    <t>125046</t>
  </si>
  <si>
    <t>APO-AMLO 10</t>
  </si>
  <si>
    <t>POR TBL NOB 30X10MG</t>
  </si>
  <si>
    <t>849896</t>
  </si>
  <si>
    <t>134281</t>
  </si>
  <si>
    <t>VALSACOMBI 160 MG/12,5 MG</t>
  </si>
  <si>
    <t>POR TBL FLM 28</t>
  </si>
  <si>
    <t>849941</t>
  </si>
  <si>
    <t>162142</t>
  </si>
  <si>
    <t>PARALEN 500</t>
  </si>
  <si>
    <t>POR TBL NOB 24X500MG</t>
  </si>
  <si>
    <t>850551</t>
  </si>
  <si>
    <t>167859</t>
  </si>
  <si>
    <t>TWYNSTA 80 MG/10 MG</t>
  </si>
  <si>
    <t>POR TBL NOB 28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</si>
  <si>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</si>
  <si>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</si>
  <si>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</si>
  <si>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</si>
  <si>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</si>
  <si>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</si>
  <si>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</si>
  <si>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</si>
  <si>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51384</t>
  </si>
  <si>
    <t>INF SOL 10X1000MLPLAH</t>
  </si>
  <si>
    <t>100513</t>
  </si>
  <si>
    <t>513</t>
  </si>
  <si>
    <t>NATRIUM CHLORATUM BIOTIKA 10%</t>
  </si>
  <si>
    <t>INJ 5X10ML 10%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</si>
  <si>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</si>
  <si>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</si>
  <si>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</si>
  <si>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</si>
  <si>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</si>
  <si>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</si>
  <si>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</si>
  <si>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</si>
  <si>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116028</t>
  </si>
  <si>
    <t>16028</t>
  </si>
  <si>
    <t>ANAFRANIL SR 75</t>
  </si>
  <si>
    <t>TBL RET 20X75MG</t>
  </si>
  <si>
    <t>126329</t>
  </si>
  <si>
    <t>26329</t>
  </si>
  <si>
    <t>AERIUS</t>
  </si>
  <si>
    <t>POR TBL FLM 30X5MG</t>
  </si>
  <si>
    <t>138839</t>
  </si>
  <si>
    <t>DORETA 37,5 MG/325 MG</t>
  </si>
  <si>
    <t>POR TBL FLM 10</t>
  </si>
  <si>
    <t>159357</t>
  </si>
  <si>
    <t>59357</t>
  </si>
  <si>
    <t>RINGERUV ROZTOK BRAUN</t>
  </si>
  <si>
    <t>INF 10X500ML(LDPE)</t>
  </si>
  <si>
    <t>193124</t>
  </si>
  <si>
    <t>93124</t>
  </si>
  <si>
    <t>UNG 1X20GM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</si>
  <si>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</si>
  <si>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</si>
  <si>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</si>
  <si>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</si>
  <si>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</si>
  <si>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</si>
  <si>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</si>
  <si>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</si>
  <si>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196884</t>
  </si>
  <si>
    <t>96884</t>
  </si>
  <si>
    <t>0.9% W/V SODIUM CHLORIDE I.V. REF.3500390</t>
  </si>
  <si>
    <t>INF 1X500ML(PE)</t>
  </si>
  <si>
    <t>845329</t>
  </si>
  <si>
    <t>Biopron9 tob.60</t>
  </si>
  <si>
    <t>848560</t>
  </si>
  <si>
    <t>125752</t>
  </si>
  <si>
    <t>ESSENTIALE FORTE N</t>
  </si>
  <si>
    <t>POR CPS DUR 50</t>
  </si>
  <si>
    <t>848625</t>
  </si>
  <si>
    <t>138841</t>
  </si>
  <si>
    <t>POR TBL FLM 30</t>
  </si>
  <si>
    <t>848802</t>
  </si>
  <si>
    <t>163138</t>
  </si>
  <si>
    <t>FLAVOBION</t>
  </si>
  <si>
    <t>POR TBL FLM 50X70MG</t>
  </si>
  <si>
    <t>849087</t>
  </si>
  <si>
    <t>138840</t>
  </si>
  <si>
    <t>POR TBL FLM 20</t>
  </si>
  <si>
    <t>102684</t>
  </si>
  <si>
    <t>2684</t>
  </si>
  <si>
    <t>GEL 1X20GM</t>
  </si>
  <si>
    <t>104071</t>
  </si>
  <si>
    <t>4071</t>
  </si>
  <si>
    <t>DITHIADEN</t>
  </si>
  <si>
    <t>INJ 10X2ML</t>
  </si>
  <si>
    <t>110555</t>
  </si>
  <si>
    <t>10555</t>
  </si>
  <si>
    <t>AQUA PRO INJECTIONE BRAUN</t>
  </si>
  <si>
    <t>PAR LQF 20X100ML-PE</t>
  </si>
  <si>
    <t>196885</t>
  </si>
  <si>
    <t>96885</t>
  </si>
  <si>
    <t>0.9% W/V SODIUM CHLORIDE I.V.   REF. 3500403</t>
  </si>
  <si>
    <t>INF 1X1000ML(PE)</t>
  </si>
  <si>
    <t>841550</t>
  </si>
  <si>
    <t>Emspoma Z 300 ml/proti bolesti</t>
  </si>
  <si>
    <t>841645</t>
  </si>
  <si>
    <t>DZ Ubrousky dětské vlhčené</t>
  </si>
  <si>
    <t>705608</t>
  </si>
  <si>
    <t>Indulona modrá 100ml</t>
  </si>
  <si>
    <t>100858</t>
  </si>
  <si>
    <t>858</t>
  </si>
  <si>
    <t>HYDROCORTISON M LECIVA</t>
  </si>
  <si>
    <t>UNG 10GM 1%</t>
  </si>
  <si>
    <t>104207</t>
  </si>
  <si>
    <t>4207</t>
  </si>
  <si>
    <t>PROTHIADEN</t>
  </si>
  <si>
    <t>DRG 30X25MG</t>
  </si>
  <si>
    <t>117011</t>
  </si>
  <si>
    <t>17011</t>
  </si>
  <si>
    <t>DICYNONE 250</t>
  </si>
  <si>
    <t>INJ SOL 4X2ML/250MG</t>
  </si>
  <si>
    <t>152334</t>
  </si>
  <si>
    <t>52334</t>
  </si>
  <si>
    <t>FORTECORTIN 4</t>
  </si>
  <si>
    <t>POR TBL NOB 20X4MG</t>
  </si>
  <si>
    <t>159449</t>
  </si>
  <si>
    <t>59449</t>
  </si>
  <si>
    <t>DUROGESIC 50MCG/H</t>
  </si>
  <si>
    <t>EMP 5X5MG(20CM2)</t>
  </si>
  <si>
    <t>167547</t>
  </si>
  <si>
    <t>67547</t>
  </si>
  <si>
    <t>ALMIRAL</t>
  </si>
  <si>
    <t>INJ 10X3ML/75MG</t>
  </si>
  <si>
    <t>193723</t>
  </si>
  <si>
    <t>93723</t>
  </si>
  <si>
    <t>INDOMETACIN 50 BERLIN-CHEMIE</t>
  </si>
  <si>
    <t>SUP 10X50MG</t>
  </si>
  <si>
    <t>196872</t>
  </si>
  <si>
    <t>96872</t>
  </si>
  <si>
    <t>GLUKÓZA 5 BRAUN, REF.349130</t>
  </si>
  <si>
    <t>INF 1X250ML-PE</t>
  </si>
  <si>
    <t>142630</t>
  </si>
  <si>
    <t>42630</t>
  </si>
  <si>
    <t>PAMBA</t>
  </si>
  <si>
    <t>INJ SOL 5X5ML/50MG</t>
  </si>
  <si>
    <t>199466</t>
  </si>
  <si>
    <t>BURONIL 25 MG</t>
  </si>
  <si>
    <t>POR TBL OBD 50X25MG</t>
  </si>
  <si>
    <t>849143</t>
  </si>
  <si>
    <t>155940</t>
  </si>
  <si>
    <t>Herpesin krém 1x2g 5%</t>
  </si>
  <si>
    <t>105954</t>
  </si>
  <si>
    <t>5954</t>
  </si>
  <si>
    <t>UROMITEXAN 400MG</t>
  </si>
  <si>
    <t>INJ 15X4ML/400MG</t>
  </si>
  <si>
    <t>184229</t>
  </si>
  <si>
    <t>84229</t>
  </si>
  <si>
    <t>ENDOXAN 200 MG</t>
  </si>
  <si>
    <t>INJ PLV SOL10X200MG</t>
  </si>
  <si>
    <t>184230</t>
  </si>
  <si>
    <t>84230</t>
  </si>
  <si>
    <t>ENDOXAN 500 MG</t>
  </si>
  <si>
    <t>INJ PLV SOL 1X500MG</t>
  </si>
  <si>
    <t>184231</t>
  </si>
  <si>
    <t>84231</t>
  </si>
  <si>
    <t>ENDOXAN 1 G</t>
  </si>
  <si>
    <t>INJ PLV SOL 1X1GM</t>
  </si>
  <si>
    <t>188900</t>
  </si>
  <si>
    <t>88900</t>
  </si>
  <si>
    <t>STOPTUSSIN</t>
  </si>
  <si>
    <t>POR GTT SOL 1X25ML</t>
  </si>
  <si>
    <t>192730</t>
  </si>
  <si>
    <t>92730</t>
  </si>
  <si>
    <t>ACIDUM ASCORBICUM</t>
  </si>
  <si>
    <t>INJ 50X5ML</t>
  </si>
  <si>
    <t>900881</t>
  </si>
  <si>
    <t>KL BALS.VISNEVSKI 100G</t>
  </si>
  <si>
    <t>930589</t>
  </si>
  <si>
    <t>KL ETHANOLUM BENZ.DENAT. 900 ml / 720g/</t>
  </si>
  <si>
    <t>UN 1170</t>
  </si>
  <si>
    <t>100810</t>
  </si>
  <si>
    <t>810</t>
  </si>
  <si>
    <t>SANORIN EMULSIO</t>
  </si>
  <si>
    <t>GTT NAS 10ML 0.1%</t>
  </si>
  <si>
    <t>149993</t>
  </si>
  <si>
    <t>TEVAGRASTIM 30 MU/0,5 ML</t>
  </si>
  <si>
    <t>INJ+INF SOL 5X0.5ML</t>
  </si>
  <si>
    <t>149996</t>
  </si>
  <si>
    <t>TEVAGRASTIM 48 MU/0,8 ML</t>
  </si>
  <si>
    <t>INJ+INF SOL 5X0.8ML</t>
  </si>
  <si>
    <t>163183</t>
  </si>
  <si>
    <t>PLATIDIAM 10</t>
  </si>
  <si>
    <t>INF CNC SOL 10X20ML</t>
  </si>
  <si>
    <t>500629</t>
  </si>
  <si>
    <t>180173</t>
  </si>
  <si>
    <t>Canesten Gyn 1 den</t>
  </si>
  <si>
    <t>vag.tbl.1x500mg</t>
  </si>
  <si>
    <t>844148</t>
  </si>
  <si>
    <t>104694</t>
  </si>
  <si>
    <t>MUCOSOLVAN PRO DOSPĚLÉ</t>
  </si>
  <si>
    <t>POR SIR 1X100ML</t>
  </si>
  <si>
    <t>141824</t>
  </si>
  <si>
    <t>41824</t>
  </si>
  <si>
    <t>DHC CONTINUS 60 MG</t>
  </si>
  <si>
    <t>PORTBLRET60X60MG B</t>
  </si>
  <si>
    <t>158659</t>
  </si>
  <si>
    <t>58659</t>
  </si>
  <si>
    <t>ATENOLOL AL 25</t>
  </si>
  <si>
    <t>POR TBL NOB 30X25MG</t>
  </si>
  <si>
    <t>194810</t>
  </si>
  <si>
    <t>94810</t>
  </si>
  <si>
    <t>HYPOTYLIN</t>
  </si>
  <si>
    <t>TBL 30X2.5MG</t>
  </si>
  <si>
    <t>840138</t>
  </si>
  <si>
    <t>58160</t>
  </si>
  <si>
    <t>SANORIN 0.5 PM</t>
  </si>
  <si>
    <t>SPR NAS SOL 1X10ML</t>
  </si>
  <si>
    <t>900497</t>
  </si>
  <si>
    <t>KL CPS KOLITICKA  SMES, 50 CPS</t>
  </si>
  <si>
    <t>126324</t>
  </si>
  <si>
    <t>26324</t>
  </si>
  <si>
    <t>POR TBL FLM 10X5MG</t>
  </si>
  <si>
    <t>842266</t>
  </si>
  <si>
    <t>Ubrousky detske vlhčené</t>
  </si>
  <si>
    <t>100584</t>
  </si>
  <si>
    <t>584</t>
  </si>
  <si>
    <t>PYRIDOXIN LECIVA</t>
  </si>
  <si>
    <t>INJ 5X1ML 50MG</t>
  </si>
  <si>
    <t>130229</t>
  </si>
  <si>
    <t>30229</t>
  </si>
  <si>
    <t>PARALEN PLUS</t>
  </si>
  <si>
    <t>TBL OBD 24</t>
  </si>
  <si>
    <t>101845</t>
  </si>
  <si>
    <t>1845</t>
  </si>
  <si>
    <t>TISERCIN</t>
  </si>
  <si>
    <t>INJ 10X1ML/25MG</t>
  </si>
  <si>
    <t>850305</t>
  </si>
  <si>
    <t>Biopron9 tob.120</t>
  </si>
  <si>
    <t>176435</t>
  </si>
  <si>
    <t>76435</t>
  </si>
  <si>
    <t>PRůDUŠKOVÁ ČAJOVÁ SMĚS</t>
  </si>
  <si>
    <t>SPC 20X1.5GM(SACKY)</t>
  </si>
  <si>
    <t>848626</t>
  </si>
  <si>
    <t>107944</t>
  </si>
  <si>
    <t>MUSCORIL INJ</t>
  </si>
  <si>
    <t>INJ SOL 6X2ML/4MG</t>
  </si>
  <si>
    <t>621370</t>
  </si>
  <si>
    <t>LEROS Šalvějový čaj n.s.</t>
  </si>
  <si>
    <t>849180</t>
  </si>
  <si>
    <t>155941</t>
  </si>
  <si>
    <t>HERPESIN</t>
  </si>
  <si>
    <t>CRM 1X5GM 5%</t>
  </si>
  <si>
    <t>142267</t>
  </si>
  <si>
    <t>42267</t>
  </si>
  <si>
    <t>ADRIBLASTINA CS</t>
  </si>
  <si>
    <t>INJ SOL 1X5ML/10MG</t>
  </si>
  <si>
    <t>142270</t>
  </si>
  <si>
    <t>42270</t>
  </si>
  <si>
    <t>INJ SOL 1X25ML/50MG</t>
  </si>
  <si>
    <t>149982</t>
  </si>
  <si>
    <t>49982</t>
  </si>
  <si>
    <t>HOLOXAN 500 MG</t>
  </si>
  <si>
    <t>149983</t>
  </si>
  <si>
    <t>49983</t>
  </si>
  <si>
    <t>HOLOXAN 1 G</t>
  </si>
  <si>
    <t>149984</t>
  </si>
  <si>
    <t>49984</t>
  </si>
  <si>
    <t>HOLOXAN 2 G</t>
  </si>
  <si>
    <t>INJ PLV SOL 1X2GM</t>
  </si>
  <si>
    <t>382099</t>
  </si>
  <si>
    <t>82099</t>
  </si>
  <si>
    <t>KRYTÍ GELOVÉ HEMAGEL 5G</t>
  </si>
  <si>
    <t>HEMAGEL V TUBĚ O OBSAHU 5G</t>
  </si>
  <si>
    <t>621534</t>
  </si>
  <si>
    <t>140409</t>
  </si>
  <si>
    <t>ROZTOK K VÝPLACHŮM ÚSTNí DUTINY CAPHOSOL, MAXIMÁLN</t>
  </si>
  <si>
    <t>AMPULE 15 ML X 60 ..... na kliniky</t>
  </si>
  <si>
    <t>848273</t>
  </si>
  <si>
    <t>125298</t>
  </si>
  <si>
    <t>CALCIUMFOLINAT EBEWE 10 MG/ML</t>
  </si>
  <si>
    <t>INJ SOL 1X10ML/100MG</t>
  </si>
  <si>
    <t>180534</t>
  </si>
  <si>
    <t>MITOMYCIN C KYOWA</t>
  </si>
  <si>
    <t>INJ+INF PLV SOL 5X20MG</t>
  </si>
  <si>
    <t>185619</t>
  </si>
  <si>
    <t>85619</t>
  </si>
  <si>
    <t>FLUCON</t>
  </si>
  <si>
    <t>SUS OPH 1X5ML 0.1%</t>
  </si>
  <si>
    <t>160414</t>
  </si>
  <si>
    <t>160676</t>
  </si>
  <si>
    <t>Gemcitabin Ebewe 40mg/ml</t>
  </si>
  <si>
    <t>1x5ml/200mg</t>
  </si>
  <si>
    <t>163185</t>
  </si>
  <si>
    <t>PLATIDIAM 25</t>
  </si>
  <si>
    <t>INF CNC SOL 5X50ML</t>
  </si>
  <si>
    <t>163187</t>
  </si>
  <si>
    <t>PLATIDIAM 50</t>
  </si>
  <si>
    <t>INF CNC SOL 1X100ML</t>
  </si>
  <si>
    <t>394970</t>
  </si>
  <si>
    <t>172174</t>
  </si>
  <si>
    <t>1x25ml/1000mg</t>
  </si>
  <si>
    <t>127909</t>
  </si>
  <si>
    <t>DOCETAXEL HOSPIRA 10 MG/ML KONCENTRÁT PRO PŘÍPRAVU</t>
  </si>
  <si>
    <t>INF CNC SOL 1X2ML/20MG</t>
  </si>
  <si>
    <t>127910</t>
  </si>
  <si>
    <t>INF CNC SOL 1X8ML/80MG</t>
  </si>
  <si>
    <t>172159</t>
  </si>
  <si>
    <t>172173</t>
  </si>
  <si>
    <t>1x50ml/2000mg</t>
  </si>
  <si>
    <t>159595</t>
  </si>
  <si>
    <t>59595</t>
  </si>
  <si>
    <t>TBL OBD 50X20MG</t>
  </si>
  <si>
    <t>846502</t>
  </si>
  <si>
    <t>128694</t>
  </si>
  <si>
    <t>NALGESIN S</t>
  </si>
  <si>
    <t>POR TBL FLM 20x275mg</t>
  </si>
  <si>
    <t>128132</t>
  </si>
  <si>
    <t>OXALIPLATIN KABI 5 MG/ML KONCENTRÁT PRO PŘÍPRAVU I</t>
  </si>
  <si>
    <t>INF CNC SOL 1X10ML</t>
  </si>
  <si>
    <t>128441</t>
  </si>
  <si>
    <t>28441</t>
  </si>
  <si>
    <t>ALOXI</t>
  </si>
  <si>
    <t>IVN INJSOL250RG/5ML</t>
  </si>
  <si>
    <t>180537</t>
  </si>
  <si>
    <t>80537</t>
  </si>
  <si>
    <t>QUAMATEL 20MG</t>
  </si>
  <si>
    <t>TBL OBD 28X20MG</t>
  </si>
  <si>
    <t>196874</t>
  </si>
  <si>
    <t>96874</t>
  </si>
  <si>
    <t>INF 1X1000ML-PE</t>
  </si>
  <si>
    <t>500676</t>
  </si>
  <si>
    <t>169242</t>
  </si>
  <si>
    <t>DZ Prontosan wound gel 250ml</t>
  </si>
  <si>
    <t>841818</t>
  </si>
  <si>
    <t>Refresh oční kapky 15ml</t>
  </si>
  <si>
    <t>849172</t>
  </si>
  <si>
    <t>128133</t>
  </si>
  <si>
    <t>OXALIPLATIN KABI 5MG/ML KONCENT</t>
  </si>
  <si>
    <t>INF CNC SOL 1X20ML</t>
  </si>
  <si>
    <t>849384</t>
  </si>
  <si>
    <t>R 1 - Chladící gel s Laktokine</t>
  </si>
  <si>
    <t>849385</t>
  </si>
  <si>
    <t>R 2- Zklidňující emulze s Laktokine</t>
  </si>
  <si>
    <t>902072</t>
  </si>
  <si>
    <t>9999999</t>
  </si>
  <si>
    <t>CYTO-Ringerův roztok BRAUN 1000 ML, REF.3600300</t>
  </si>
  <si>
    <t>1X1000ML</t>
  </si>
  <si>
    <t>902073</t>
  </si>
  <si>
    <t>CYTO-Ringerův roztok BRAUN 500 ML, REF.3600297</t>
  </si>
  <si>
    <t>1X500ML</t>
  </si>
  <si>
    <t>921399</t>
  </si>
  <si>
    <t>KL ETHER 75G</t>
  </si>
  <si>
    <t>382089</t>
  </si>
  <si>
    <t>82089</t>
  </si>
  <si>
    <t>KRYTÍ S HYALURONANEM A STŘÍBREM BIONECT SILVERSPRA</t>
  </si>
  <si>
    <t>50G, 1KS</t>
  </si>
  <si>
    <t>987460</t>
  </si>
  <si>
    <t>93435</t>
  </si>
  <si>
    <t>ROSALGIN IRIGÁTOR</t>
  </si>
  <si>
    <t>785912</t>
  </si>
  <si>
    <t>Dr.Muller Panthenol pěna 6% 150ml</t>
  </si>
  <si>
    <t>500319</t>
  </si>
  <si>
    <t>45570</t>
  </si>
  <si>
    <t>JITROCELOVÝ ČAJ</t>
  </si>
  <si>
    <t>POR SPC 20X1.5GM</t>
  </si>
  <si>
    <t>196187</t>
  </si>
  <si>
    <t>96187</t>
  </si>
  <si>
    <t>MONOSAN 20MG</t>
  </si>
  <si>
    <t>TBL 50X20MG</t>
  </si>
  <si>
    <t>157871</t>
  </si>
  <si>
    <t>PARACETAMOL KABI 10 MG/ML</t>
  </si>
  <si>
    <t>INF SOL 10X50ML/500MG</t>
  </si>
  <si>
    <t>107678</t>
  </si>
  <si>
    <t>KALIUMCHLORID 7.45% BRAUN</t>
  </si>
  <si>
    <t>INF CNC SOL 20X20ML</t>
  </si>
  <si>
    <t>155634</t>
  </si>
  <si>
    <t>55634</t>
  </si>
  <si>
    <t>TBL OBD 10X275MG</t>
  </si>
  <si>
    <t>183247</t>
  </si>
  <si>
    <t>83247</t>
  </si>
  <si>
    <t>ROBITUSSIN JUN.NA SUCH.DR.KAŠEL</t>
  </si>
  <si>
    <t>POR SIR 100ML/75MG</t>
  </si>
  <si>
    <t>280863</t>
  </si>
  <si>
    <t>80863</t>
  </si>
  <si>
    <t>CAVILON NSBF-SPRAY</t>
  </si>
  <si>
    <t>28ML PRO OŠETŘENÍ RAN</t>
  </si>
  <si>
    <t>176954</t>
  </si>
  <si>
    <t>ALGIFEN NEO</t>
  </si>
  <si>
    <t>POR GTT SOL 1X50ML</t>
  </si>
  <si>
    <t>177657</t>
  </si>
  <si>
    <t>CARBOPLATIN KABI 10 MG/ML KONCENTRÁT PRO INFUZNÍ R</t>
  </si>
  <si>
    <t>INF CNC SOL 1X5ML/50MG + PL</t>
  </si>
  <si>
    <t>177659</t>
  </si>
  <si>
    <t>INF CNC SOL 1X45ML/450MG + PL</t>
  </si>
  <si>
    <t>987565</t>
  </si>
  <si>
    <t>ALTERMED Panthenol Forte 10% chladivý sprej 150ml</t>
  </si>
  <si>
    <t>55407</t>
  </si>
  <si>
    <t>MUSTOPHORAN</t>
  </si>
  <si>
    <t>INF PSO LQF 1X208MG+SO</t>
  </si>
  <si>
    <t>177658</t>
  </si>
  <si>
    <t>INF CNC SOL 1X15ML/150MG + PL</t>
  </si>
  <si>
    <t>200863</t>
  </si>
  <si>
    <t>OPH GTT SOL 1X10ML PLAST</t>
  </si>
  <si>
    <t>128389</t>
  </si>
  <si>
    <t>28389</t>
  </si>
  <si>
    <t>CYMBALTA 60 MG</t>
  </si>
  <si>
    <t>POR CPS ETD 28X60MG</t>
  </si>
  <si>
    <t>177660</t>
  </si>
  <si>
    <t>INF CNC SOL 1X60ML/600MG + PL</t>
  </si>
  <si>
    <t>181714</t>
  </si>
  <si>
    <t>ZOMIKOS 4 MG/ 5 ML KONCENTRÁT PRO INFUZNÍ ROZTOK</t>
  </si>
  <si>
    <t>INF CNC SOL 1X5ML/4MG</t>
  </si>
  <si>
    <t>395712</t>
  </si>
  <si>
    <t>HBF Calcium panthotenát mast 30g</t>
  </si>
  <si>
    <t>201992</t>
  </si>
  <si>
    <t>POR TBL FLM 120X500MG</t>
  </si>
  <si>
    <t>988230</t>
  </si>
  <si>
    <t>Apotheke Urologický čaj 20x2g n.s.</t>
  </si>
  <si>
    <t>988201</t>
  </si>
  <si>
    <t>Apotheke Šalvěj lékařská čaj 20x2g n.s.</t>
  </si>
  <si>
    <t>198054</t>
  </si>
  <si>
    <t>SANVAL 10 MG</t>
  </si>
  <si>
    <t>POR TBL FLM 20X10MG</t>
  </si>
  <si>
    <t>202924</t>
  </si>
  <si>
    <t>ENDIARON</t>
  </si>
  <si>
    <t>POR TBL FLM 10X250MG</t>
  </si>
  <si>
    <t>842224</t>
  </si>
  <si>
    <t>Panthenol spray 10% 150ml</t>
  </si>
  <si>
    <t>126911</t>
  </si>
  <si>
    <t>FLUOROURACIL ACCORD 50 MG/ML</t>
  </si>
  <si>
    <t>INJ+INF SOL 1X10ML/500MG</t>
  </si>
  <si>
    <t>989676</t>
  </si>
  <si>
    <t>126913</t>
  </si>
  <si>
    <t>INJ+INF SOL 1X100ML/5G</t>
  </si>
  <si>
    <t>989705</t>
  </si>
  <si>
    <t>126912</t>
  </si>
  <si>
    <t>INJ+INF SOL 1X20ML/1G</t>
  </si>
  <si>
    <t>844415</t>
  </si>
  <si>
    <t>104239</t>
  </si>
  <si>
    <t>PACLITAXEL EBEWE 6 MG/ML KONCENTRÁT PRO PŘÍPRAVU I</t>
  </si>
  <si>
    <t>INF CNC SOL 1X5ML</t>
  </si>
  <si>
    <t>12670</t>
  </si>
  <si>
    <t>ETOPOSID EBEWE</t>
  </si>
  <si>
    <t>INF SOL 1X10ML/200MG</t>
  </si>
  <si>
    <t>112669</t>
  </si>
  <si>
    <t>12669</t>
  </si>
  <si>
    <t>INF 1X5ML/100MG</t>
  </si>
  <si>
    <t>112671</t>
  </si>
  <si>
    <t>12671</t>
  </si>
  <si>
    <t>INF 1X20ML/400MG</t>
  </si>
  <si>
    <t>200309</t>
  </si>
  <si>
    <t>KREON 25 000</t>
  </si>
  <si>
    <t>POR CPS ETD 50</t>
  </si>
  <si>
    <t>397339</t>
  </si>
  <si>
    <t>Menalind mycí žínky</t>
  </si>
  <si>
    <t>8ks</t>
  </si>
  <si>
    <t>849363</t>
  </si>
  <si>
    <t>122494</t>
  </si>
  <si>
    <t>INJ SOL 1X30ML/300MG</t>
  </si>
  <si>
    <t>988367</t>
  </si>
  <si>
    <t>Paranit Sensitive 150ml+hřeben+ šampon100ml zdarma</t>
  </si>
  <si>
    <t>144418</t>
  </si>
  <si>
    <t>PACLITAXEL EBEWE 6 MG/ML KONCENTRÁT PRO INFUZNÍ RO</t>
  </si>
  <si>
    <t>INF CNC SOL 1X50ML/300MG PŘEBA</t>
  </si>
  <si>
    <t>144420</t>
  </si>
  <si>
    <t>INF CNC SOL 1X16.7ML/100MG PŘE</t>
  </si>
  <si>
    <t>179333</t>
  </si>
  <si>
    <t>DORETA 75 MG/650 MG</t>
  </si>
  <si>
    <t>POR TBL FLM 90</t>
  </si>
  <si>
    <t>846425</t>
  </si>
  <si>
    <t>144419</t>
  </si>
  <si>
    <t>PACLITAXEL EBEWE 6 MG/ML KONCENTRÁT PRO P_x0007_ÍPRAVU I</t>
  </si>
  <si>
    <t>INF CNC SOL 1X25ML/150MG</t>
  </si>
  <si>
    <t>179326</t>
  </si>
  <si>
    <t>988837</t>
  </si>
  <si>
    <t>Calcium pantothenicum krém Generica  30g</t>
  </si>
  <si>
    <t>185369</t>
  </si>
  <si>
    <t>AFLUDITEN 25 MG/ML</t>
  </si>
  <si>
    <t>INJ SOL 5X1ML/25MG</t>
  </si>
  <si>
    <t>987860</t>
  </si>
  <si>
    <t>Biopron9 tob.60+20 ZDARMA VÁNOČNÍ BALENÍ 2012</t>
  </si>
  <si>
    <t>988647</t>
  </si>
  <si>
    <t>AMPULE 15 ML X 60</t>
  </si>
  <si>
    <t>201607</t>
  </si>
  <si>
    <t>ZALDIAR</t>
  </si>
  <si>
    <t>846104</t>
  </si>
  <si>
    <t>122191</t>
  </si>
  <si>
    <t>GINGIO TABLETY</t>
  </si>
  <si>
    <t>POR TBL FLM 90X40MG</t>
  </si>
  <si>
    <t>P</t>
  </si>
  <si>
    <t>104063</t>
  </si>
  <si>
    <t>4063</t>
  </si>
  <si>
    <t>CAVINTON</t>
  </si>
  <si>
    <t>TBL 50X5MG</t>
  </si>
  <si>
    <t>112892</t>
  </si>
  <si>
    <t>12892</t>
  </si>
  <si>
    <t>AULIN</t>
  </si>
  <si>
    <t>TBL 30X100MG</t>
  </si>
  <si>
    <t>113767</t>
  </si>
  <si>
    <t>13767</t>
  </si>
  <si>
    <t>CORDARONE</t>
  </si>
  <si>
    <t>POR TBL NOB30X200MG</t>
  </si>
  <si>
    <t>115316</t>
  </si>
  <si>
    <t>15316</t>
  </si>
  <si>
    <t>LOZAP H</t>
  </si>
  <si>
    <t>132063</t>
  </si>
  <si>
    <t>32063</t>
  </si>
  <si>
    <t>FRAXIPARINE</t>
  </si>
  <si>
    <t>INJ SOL 10X0.8ML</t>
  </si>
  <si>
    <t>132087</t>
  </si>
  <si>
    <t>32087</t>
  </si>
  <si>
    <t>TRALGIT 100 INJ</t>
  </si>
  <si>
    <t>INJ SOL 5X2ML/100MG</t>
  </si>
  <si>
    <t>142547</t>
  </si>
  <si>
    <t>42547</t>
  </si>
  <si>
    <t>LACTULOSE AL SIRUP</t>
  </si>
  <si>
    <t>POR SIR 1X500ML</t>
  </si>
  <si>
    <t>147740</t>
  </si>
  <si>
    <t>47740</t>
  </si>
  <si>
    <t>RIVOCOR 5</t>
  </si>
  <si>
    <t>147741</t>
  </si>
  <si>
    <t>47741</t>
  </si>
  <si>
    <t>RIVOCOR 10</t>
  </si>
  <si>
    <t>POR TBL FLM 30X10MG</t>
  </si>
  <si>
    <t>149123</t>
  </si>
  <si>
    <t>49123</t>
  </si>
  <si>
    <t>CONTROLOC 40 MG</t>
  </si>
  <si>
    <t>POR TBL ENT 28X40MG</t>
  </si>
  <si>
    <t>154316</t>
  </si>
  <si>
    <t>54316</t>
  </si>
  <si>
    <t>FRAXIPARIN MULTI</t>
  </si>
  <si>
    <t>INJ 10X5ML/47.5KU</t>
  </si>
  <si>
    <t>159672</t>
  </si>
  <si>
    <t>59672</t>
  </si>
  <si>
    <t>TRALGIT SR 100</t>
  </si>
  <si>
    <t>POR TBL RET30X100MG</t>
  </si>
  <si>
    <t>159673</t>
  </si>
  <si>
    <t>59673</t>
  </si>
  <si>
    <t>POR TBL RET50X100MG</t>
  </si>
  <si>
    <t>159806</t>
  </si>
  <si>
    <t>59806</t>
  </si>
  <si>
    <t>FRAXIPARINE FORTE</t>
  </si>
  <si>
    <t>INJ 10X0.6ML/11.4KU</t>
  </si>
  <si>
    <t>159808</t>
  </si>
  <si>
    <t>59808</t>
  </si>
  <si>
    <t>INJ 10X0.8ML/15.2KU</t>
  </si>
  <si>
    <t>159810</t>
  </si>
  <si>
    <t>59810</t>
  </si>
  <si>
    <t>INJ SOL 10X1.0ML</t>
  </si>
  <si>
    <t>184399</t>
  </si>
  <si>
    <t>84399</t>
  </si>
  <si>
    <t>NEURONTIN 300MG</t>
  </si>
  <si>
    <t>CPS 50X300MG</t>
  </si>
  <si>
    <t>190957</t>
  </si>
  <si>
    <t>90957</t>
  </si>
  <si>
    <t>XANAX</t>
  </si>
  <si>
    <t>TBL 30X0.25MG</t>
  </si>
  <si>
    <t>191280</t>
  </si>
  <si>
    <t>91280</t>
  </si>
  <si>
    <t>RANITAL</t>
  </si>
  <si>
    <t>TBL 30X150MG</t>
  </si>
  <si>
    <t>844738</t>
  </si>
  <si>
    <t>101227</t>
  </si>
  <si>
    <t>PRESTARIUM NEO FORTE</t>
  </si>
  <si>
    <t>846338</t>
  </si>
  <si>
    <t>122685</t>
  </si>
  <si>
    <t>PRESTARIUM NEO COMBI 5mg/1,25mg</t>
  </si>
  <si>
    <t>849444</t>
  </si>
  <si>
    <t>163085</t>
  </si>
  <si>
    <t>AMARYL 3 MG</t>
  </si>
  <si>
    <t>POR TBL NOB 30X3MG</t>
  </si>
  <si>
    <t>850087</t>
  </si>
  <si>
    <t>120791</t>
  </si>
  <si>
    <t>APO-PERINDO 4 MG</t>
  </si>
  <si>
    <t>POR TBL NOB 30X4MG</t>
  </si>
  <si>
    <t>112891</t>
  </si>
  <si>
    <t>12891</t>
  </si>
  <si>
    <t>TBL 15X100MG</t>
  </si>
  <si>
    <t>117425</t>
  </si>
  <si>
    <t>17425</t>
  </si>
  <si>
    <t>CITALEC 10 ZENTIVA</t>
  </si>
  <si>
    <t>POR TBL FLM30X10MG</t>
  </si>
  <si>
    <t>128216</t>
  </si>
  <si>
    <t>28216</t>
  </si>
  <si>
    <t>LYRICA 75 MG</t>
  </si>
  <si>
    <t>POR CPSDUR14X75MG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</si>
  <si>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</si>
  <si>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</si>
  <si>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</si>
  <si>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</si>
  <si>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</si>
  <si>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</si>
  <si>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</si>
  <si>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846980</t>
  </si>
  <si>
    <t>124129</t>
  </si>
  <si>
    <t>PRESTANCE 10 MG/10 MG</t>
  </si>
  <si>
    <t>POR TBL NOB 30</t>
  </si>
  <si>
    <t>110820</t>
  </si>
  <si>
    <t>10820</t>
  </si>
  <si>
    <t>ZOFRAN</t>
  </si>
  <si>
    <t>INJ SOL 5X4ML/8MG</t>
  </si>
  <si>
    <t>190959</t>
  </si>
  <si>
    <t>90959</t>
  </si>
  <si>
    <t>TBL 30X0.5MG</t>
  </si>
  <si>
    <t>117431</t>
  </si>
  <si>
    <t>17431</t>
  </si>
  <si>
    <t>CITALEC 20 ZENTIVA</t>
  </si>
  <si>
    <t>POR TBL FLM30X20MG</t>
  </si>
  <si>
    <t>132083</t>
  </si>
  <si>
    <t>32083</t>
  </si>
  <si>
    <t>TRALGIT GTT.</t>
  </si>
  <si>
    <t>POR GTT SOL 1x10ML</t>
  </si>
  <si>
    <t>197563</t>
  </si>
  <si>
    <t>97563</t>
  </si>
  <si>
    <t>ZOFRAN ZYDIS 8 MG</t>
  </si>
  <si>
    <t>TBL SOL 10X8MG</t>
  </si>
  <si>
    <t>166760</t>
  </si>
  <si>
    <t>KINITO 50 MG, POTAHOVANÉ TABLETY</t>
  </si>
  <si>
    <t>POR TBL FLM 100X50MG</t>
  </si>
  <si>
    <t>130652</t>
  </si>
  <si>
    <t>30652</t>
  </si>
  <si>
    <t>REASEC</t>
  </si>
  <si>
    <t>TBL 20X2.5MG</t>
  </si>
  <si>
    <t>850003</t>
  </si>
  <si>
    <t>135600</t>
  </si>
  <si>
    <t>GRANISETRON KABI 1 MG/ML</t>
  </si>
  <si>
    <t>INJ+INF CNC SOL 5X3ML/3MG</t>
  </si>
  <si>
    <t>849225</t>
  </si>
  <si>
    <t>119616</t>
  </si>
  <si>
    <t>CAMPTO 40mg</t>
  </si>
  <si>
    <t>INF CNC SOL 1X2ML/40MG</t>
  </si>
  <si>
    <t>142780</t>
  </si>
  <si>
    <t>42780</t>
  </si>
  <si>
    <t>TRALGIT SR 200</t>
  </si>
  <si>
    <t>POR TBL RET30X200MG</t>
  </si>
  <si>
    <t>133147</t>
  </si>
  <si>
    <t>33147</t>
  </si>
  <si>
    <t>NUTRISON POWDER</t>
  </si>
  <si>
    <t>POR PLV SOL 1X430GM</t>
  </si>
  <si>
    <t>162207</t>
  </si>
  <si>
    <t>DACARBAZIN TEVA 200 MG</t>
  </si>
  <si>
    <t>INJ PLV SOL 10X200MG</t>
  </si>
  <si>
    <t>848382</t>
  </si>
  <si>
    <t>119617</t>
  </si>
  <si>
    <t>CAMPTO 100mg</t>
  </si>
  <si>
    <t>INF CNC SOL 1X5ML/100MG</t>
  </si>
  <si>
    <t>848470</t>
  </si>
  <si>
    <t>119618</t>
  </si>
  <si>
    <t>CAMPTO 300mg</t>
  </si>
  <si>
    <t>INF CNC SOL 1X15ML/300MG</t>
  </si>
  <si>
    <t>116469</t>
  </si>
  <si>
    <t>16469</t>
  </si>
  <si>
    <t>FEMARA</t>
  </si>
  <si>
    <t>POR TBL FLM30X2.5MG</t>
  </si>
  <si>
    <t>191922</t>
  </si>
  <si>
    <t>SIOFOR 1000</t>
  </si>
  <si>
    <t>POR TBL FLM 60X1000MG</t>
  </si>
  <si>
    <t>50113006</t>
  </si>
  <si>
    <t>103414</t>
  </si>
  <si>
    <t>3414</t>
  </si>
  <si>
    <t>NUTRIFLEX PERI</t>
  </si>
  <si>
    <t>INF SOL 5X2000ML</t>
  </si>
  <si>
    <t>988740</t>
  </si>
  <si>
    <t>Nutrison Advanced Diason 1000ml</t>
  </si>
  <si>
    <t>133339</t>
  </si>
  <si>
    <t>33339</t>
  </si>
  <si>
    <t>DIASIP S PŘÍCHUTÍ JAHODOVOU (SOL)</t>
  </si>
  <si>
    <t>POR SOL 1X200ML</t>
  </si>
  <si>
    <t>133340</t>
  </si>
  <si>
    <t>33340</t>
  </si>
  <si>
    <t>DIASIP S PŘÍCHUTÍ VANILKOVOU (SOL)</t>
  </si>
  <si>
    <t>33531</t>
  </si>
  <si>
    <t>NUTRISON ENERGY MULTI FIBRE</t>
  </si>
  <si>
    <t>POR SOL 1X1000ML</t>
  </si>
  <si>
    <t>33526</t>
  </si>
  <si>
    <t>NUTRISON</t>
  </si>
  <si>
    <t>33833</t>
  </si>
  <si>
    <t>DIASIP S PŘÍCHUTÍ CAPPUCCINO</t>
  </si>
  <si>
    <t>POR SOL 4X200ML</t>
  </si>
  <si>
    <t>50113013</t>
  </si>
  <si>
    <t>111592</t>
  </si>
  <si>
    <t>11592</t>
  </si>
  <si>
    <t>METRONIDAZOL 500MG BRAUN</t>
  </si>
  <si>
    <t>INJ 10X100ML(LDPE)</t>
  </si>
  <si>
    <t>101076</t>
  </si>
  <si>
    <t>1076</t>
  </si>
  <si>
    <t>OPHTHALMO-FRAMYKOIN</t>
  </si>
  <si>
    <t>106264</t>
  </si>
  <si>
    <t>6264</t>
  </si>
  <si>
    <t>SUMETROLIM</t>
  </si>
  <si>
    <t>TBL 20X480MG</t>
  </si>
  <si>
    <t>153853</t>
  </si>
  <si>
    <t>53853</t>
  </si>
  <si>
    <t>KLACID 500</t>
  </si>
  <si>
    <t>TBL OBD 14X500MG</t>
  </si>
  <si>
    <t>190778</t>
  </si>
  <si>
    <t>90778</t>
  </si>
  <si>
    <t>BACTROBAN</t>
  </si>
  <si>
    <t>DRM UNG 1X15GM</t>
  </si>
  <si>
    <t>117170</t>
  </si>
  <si>
    <t>17170</t>
  </si>
  <si>
    <t>BELOGENT KRÉM</t>
  </si>
  <si>
    <t>CRM 1X30GM</t>
  </si>
  <si>
    <t>117171</t>
  </si>
  <si>
    <t>17171</t>
  </si>
  <si>
    <t>BELOGENT MAST</t>
  </si>
  <si>
    <t>141515</t>
  </si>
  <si>
    <t>41515</t>
  </si>
  <si>
    <t>PIMAFUCORT</t>
  </si>
  <si>
    <t>CRM 1X15GM</t>
  </si>
  <si>
    <t>155759</t>
  </si>
  <si>
    <t>55759</t>
  </si>
  <si>
    <t>PAMYCON NA PRIPRAVU KAPEK</t>
  </si>
  <si>
    <t>PLV 1X1LAHV</t>
  </si>
  <si>
    <t>140349</t>
  </si>
  <si>
    <t>40349</t>
  </si>
  <si>
    <t>BIOPAROX</t>
  </si>
  <si>
    <t>INHSOLPSS10ML/400DÁ</t>
  </si>
  <si>
    <t>105951</t>
  </si>
  <si>
    <t>5951</t>
  </si>
  <si>
    <t>AMOKSIKLAV 1G</t>
  </si>
  <si>
    <t>TBL OBD 14X1GM</t>
  </si>
  <si>
    <t>172972</t>
  </si>
  <si>
    <t>72972</t>
  </si>
  <si>
    <t>AMOKSIKLAV 1.2GM</t>
  </si>
  <si>
    <t>INJ SIC 5X1.2GM</t>
  </si>
  <si>
    <t>94176</t>
  </si>
  <si>
    <t>CEFOTAXIME LEK 1 G PRÁŠEK PRO INJEKČNÍ ROZTOK</t>
  </si>
  <si>
    <t>50113014</t>
  </si>
  <si>
    <t>113798</t>
  </si>
  <si>
    <t>13798</t>
  </si>
  <si>
    <t>CANESTEN KRÉM</t>
  </si>
  <si>
    <t>CRM 1X20GM/200MG</t>
  </si>
  <si>
    <t>116895</t>
  </si>
  <si>
    <t>16895</t>
  </si>
  <si>
    <t>IMAZOL KRÉMPASTA</t>
  </si>
  <si>
    <t>DRM PST 1X30GM</t>
  </si>
  <si>
    <t>104311</t>
  </si>
  <si>
    <t>4311</t>
  </si>
  <si>
    <t>TRAMAL</t>
  </si>
  <si>
    <t>GTT 1X10ML/1GM</t>
  </si>
  <si>
    <t>136107</t>
  </si>
  <si>
    <t>QUETIAPIN TEVA 200 MG POTAHOVANÉ TABLETY</t>
  </si>
  <si>
    <t>POR TBL FLM 60X200MG</t>
  </si>
  <si>
    <t>154063</t>
  </si>
  <si>
    <t>GLIMEPIRID MYLAN 4 MG</t>
  </si>
  <si>
    <t>203097</t>
  </si>
  <si>
    <t>AMOKSIKLAV 1 G</t>
  </si>
  <si>
    <t>POR TBL FLM 21X1GM</t>
  </si>
  <si>
    <t>187607</t>
  </si>
  <si>
    <t>ONDANSETRON B. BRAUN 2 MG/ML</t>
  </si>
  <si>
    <t>INJ SOL 20X4ML/8MG LDPE</t>
  </si>
  <si>
    <t>47995</t>
  </si>
  <si>
    <t>EZETROL 10 MG TABLETY</t>
  </si>
  <si>
    <t>POR TBL NOB 30X10MG B</t>
  </si>
  <si>
    <t>100498</t>
  </si>
  <si>
    <t>498</t>
  </si>
  <si>
    <t>100527</t>
  </si>
  <si>
    <t>527</t>
  </si>
  <si>
    <t>NATRIUM SALICYLICUM BIOTIKA</t>
  </si>
  <si>
    <t>INJ 10X10ML 10%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</si>
  <si>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</si>
  <si>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</si>
  <si>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</si>
  <si>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</si>
  <si>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</si>
  <si>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</si>
  <si>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</si>
  <si>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</si>
  <si>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101290</t>
  </si>
  <si>
    <t>1290</t>
  </si>
  <si>
    <t>DIAPREL MR</t>
  </si>
  <si>
    <t>TBL RET 60X30MG</t>
  </si>
  <si>
    <t>102479</t>
  </si>
  <si>
    <t>2479</t>
  </si>
  <si>
    <t>TBL 20X2MG</t>
  </si>
  <si>
    <t>102486</t>
  </si>
  <si>
    <t>2486</t>
  </si>
  <si>
    <t>KALIUM CHLORATUM LECIVA 7.5%</t>
  </si>
  <si>
    <t>INJ 5X10ML 7.5%</t>
  </si>
  <si>
    <t>102679</t>
  </si>
  <si>
    <t>2679</t>
  </si>
  <si>
    <t>BERODUAL N</t>
  </si>
  <si>
    <t>INH SOL PSS 200DÁV</t>
  </si>
  <si>
    <t>103550</t>
  </si>
  <si>
    <t>3550</t>
  </si>
  <si>
    <t>TBL 20X25MG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</si>
  <si>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</si>
  <si>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</si>
  <si>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</si>
  <si>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</si>
  <si>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</si>
  <si>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</si>
  <si>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</si>
  <si>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</si>
  <si>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110502</t>
  </si>
  <si>
    <t>10502</t>
  </si>
  <si>
    <t>ENTEROL</t>
  </si>
  <si>
    <t>POR CPS DUR10X250MG</t>
  </si>
  <si>
    <t>116439</t>
  </si>
  <si>
    <t>16439</t>
  </si>
  <si>
    <t>LOMIR SRO</t>
  </si>
  <si>
    <t>POR CPS PRO 30X5MG</t>
  </si>
  <si>
    <t>125365</t>
  </si>
  <si>
    <t>25365</t>
  </si>
  <si>
    <t>POR CPS ETD 28X20MG</t>
  </si>
  <si>
    <t>127542</t>
  </si>
  <si>
    <t>27542</t>
  </si>
  <si>
    <t>LUMIGAN 0.3 MG/ML</t>
  </si>
  <si>
    <t>OPH GTT SOL 1X3ML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</si>
  <si>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</si>
  <si>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</si>
  <si>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</si>
  <si>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</si>
  <si>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</si>
  <si>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</si>
  <si>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</si>
  <si>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149317</t>
  </si>
  <si>
    <t>49317</t>
  </si>
  <si>
    <t>CALCIUM GLUCONICUM 10% B.BRAUN</t>
  </si>
  <si>
    <t>INJ SOL 20X10ML</t>
  </si>
  <si>
    <t>152266</t>
  </si>
  <si>
    <t>52266</t>
  </si>
  <si>
    <t>INFADOLAN</t>
  </si>
  <si>
    <t>DRM UNG 1X30GM</t>
  </si>
  <si>
    <t>157395</t>
  </si>
  <si>
    <t>57395</t>
  </si>
  <si>
    <t>TBL EFF 10X600MG</t>
  </si>
  <si>
    <t>157525</t>
  </si>
  <si>
    <t>57525</t>
  </si>
  <si>
    <t>MYDOCALM 150MG</t>
  </si>
  <si>
    <t>TBL OBD 30X150MG</t>
  </si>
  <si>
    <t>158037</t>
  </si>
  <si>
    <t>58037</t>
  </si>
  <si>
    <t>BETALOC ZOK 50MG</t>
  </si>
  <si>
    <t>TBL RET 30X50MG</t>
  </si>
  <si>
    <t>162320</t>
  </si>
  <si>
    <t>62320</t>
  </si>
  <si>
    <t>BETADINE</t>
  </si>
  <si>
    <t>176155</t>
  </si>
  <si>
    <t>76155</t>
  </si>
  <si>
    <t>CORVATON FORTE</t>
  </si>
  <si>
    <t>TBL 30X4MG</t>
  </si>
  <si>
    <t>176496</t>
  </si>
  <si>
    <t>76496</t>
  </si>
  <si>
    <t>BERODUAL</t>
  </si>
  <si>
    <t>INH LIQ 1X20ML</t>
  </si>
  <si>
    <t>196118</t>
  </si>
  <si>
    <t>96118</t>
  </si>
  <si>
    <t>VESSEL DUE F</t>
  </si>
  <si>
    <t>CPS 50X250LSU</t>
  </si>
  <si>
    <t>196303</t>
  </si>
  <si>
    <t>96303</t>
  </si>
  <si>
    <t>ASCORUTIN (BLISTR)</t>
  </si>
  <si>
    <t>TBL OBD 50</t>
  </si>
  <si>
    <t>197522</t>
  </si>
  <si>
    <t>97522</t>
  </si>
  <si>
    <t>TBL OBD 30</t>
  </si>
  <si>
    <t>500618</t>
  </si>
  <si>
    <t>125753</t>
  </si>
  <si>
    <t xml:space="preserve">Essentiale Forte N </t>
  </si>
  <si>
    <t>por.cps.dur.100</t>
  </si>
  <si>
    <t>841572</t>
  </si>
  <si>
    <t>MENALIND Ubrousky 50ks náhradní náplň</t>
  </si>
  <si>
    <t>844145</t>
  </si>
  <si>
    <t>56350</t>
  </si>
  <si>
    <t>SPECIES UROLOGICAE PLANTA</t>
  </si>
  <si>
    <t>844960</t>
  </si>
  <si>
    <t>125114</t>
  </si>
  <si>
    <t>TBL 60X100 MG</t>
  </si>
  <si>
    <t>845697</t>
  </si>
  <si>
    <t>125599</t>
  </si>
  <si>
    <t>KALNORMIN</t>
  </si>
  <si>
    <t>POR TBL PRO 30X1GM</t>
  </si>
  <si>
    <t>846758</t>
  </si>
  <si>
    <t>103387</t>
  </si>
  <si>
    <t>ACC INJEKT</t>
  </si>
  <si>
    <t>INJ SOL 5X3ML/300MG</t>
  </si>
  <si>
    <t>848569</t>
  </si>
  <si>
    <t>163137</t>
  </si>
  <si>
    <t>VASOCARDIN 50</t>
  </si>
  <si>
    <t>POR TBL NOB 50X50MG</t>
  </si>
  <si>
    <t>848632</t>
  </si>
  <si>
    <t>125315</t>
  </si>
  <si>
    <t>INJ SOL 12X2ML/100MG</t>
  </si>
  <si>
    <t>848950</t>
  </si>
  <si>
    <t>155148</t>
  </si>
  <si>
    <t>POR TBL NOB 12X500MG</t>
  </si>
  <si>
    <t>905098</t>
  </si>
  <si>
    <t>23989</t>
  </si>
  <si>
    <t>DZ OCTENISEPT 1 l</t>
  </si>
  <si>
    <t>49020</t>
  </si>
  <si>
    <t>SOTAHEXAL 160</t>
  </si>
  <si>
    <t>POR TBL NOB 50X160MG</t>
  </si>
  <si>
    <t>53761</t>
  </si>
  <si>
    <t>NEBILET</t>
  </si>
  <si>
    <t>POR TBL NOB 28X5MG</t>
  </si>
  <si>
    <t>100394</t>
  </si>
  <si>
    <t>394</t>
  </si>
  <si>
    <t>ATROPIN BIOTIKA 1MG</t>
  </si>
  <si>
    <t>INJ 10X1ML/1MG</t>
  </si>
  <si>
    <t>100489</t>
  </si>
  <si>
    <t>489</t>
  </si>
  <si>
    <t>INJ 5X1ML/10MG</t>
  </si>
  <si>
    <t>100811</t>
  </si>
  <si>
    <t>811</t>
  </si>
  <si>
    <t>SANORIN</t>
  </si>
  <si>
    <t>LIQ 10ML 0.05%</t>
  </si>
  <si>
    <t>102818</t>
  </si>
  <si>
    <t>2818</t>
  </si>
  <si>
    <t>TBL OBD 20X250MG</t>
  </si>
  <si>
    <t>104336</t>
  </si>
  <si>
    <t>4336</t>
  </si>
  <si>
    <t>CILKANOL</t>
  </si>
  <si>
    <t>CPS 30X300MG</t>
  </si>
  <si>
    <t>111242</t>
  </si>
  <si>
    <t>11242</t>
  </si>
  <si>
    <t>GERATAM 1200</t>
  </si>
  <si>
    <t>TBL OBD 60X1200MG</t>
  </si>
  <si>
    <t>116467</t>
  </si>
  <si>
    <t>16467</t>
  </si>
  <si>
    <t>IMACORT</t>
  </si>
  <si>
    <t>DRM CRM 1X20GM</t>
  </si>
  <si>
    <t>145324</t>
  </si>
  <si>
    <t>45324</t>
  </si>
  <si>
    <t>TBL 20X30MG</t>
  </si>
  <si>
    <t>147514</t>
  </si>
  <si>
    <t>47514</t>
  </si>
  <si>
    <t>CALCICHEW D3</t>
  </si>
  <si>
    <t>CTB 20</t>
  </si>
  <si>
    <t>156779</t>
  </si>
  <si>
    <t>56779</t>
  </si>
  <si>
    <t>GERATAM 800MG</t>
  </si>
  <si>
    <t>TBL OBD 60X800MG</t>
  </si>
  <si>
    <t>159448</t>
  </si>
  <si>
    <t>59448</t>
  </si>
  <si>
    <t>DUROGESIC 25MCG/H</t>
  </si>
  <si>
    <t>EMP 5X2.5MG(10CM2)</t>
  </si>
  <si>
    <t>194919</t>
  </si>
  <si>
    <t>94919</t>
  </si>
  <si>
    <t>AMBROBENE 7.5MG/ML</t>
  </si>
  <si>
    <t>SOL 1X40ML</t>
  </si>
  <si>
    <t>194920</t>
  </si>
  <si>
    <t>94920</t>
  </si>
  <si>
    <t>SOL 1X100ML</t>
  </si>
  <si>
    <t>841541</t>
  </si>
  <si>
    <t>MENALIND Mycí emulze 500ml</t>
  </si>
  <si>
    <t>848172</t>
  </si>
  <si>
    <t>Biopron9  Premium tob.60</t>
  </si>
  <si>
    <t>849425</t>
  </si>
  <si>
    <t>115479</t>
  </si>
  <si>
    <t>APO-ENALAPRIL 5 MG</t>
  </si>
  <si>
    <t>100231</t>
  </si>
  <si>
    <t>231</t>
  </si>
  <si>
    <t>NITROGLYCERIN SLOVAKOFARMA</t>
  </si>
  <si>
    <t>TBL 20X0.5MG</t>
  </si>
  <si>
    <t>920170</t>
  </si>
  <si>
    <t>DZ TRIXO 500 ML</t>
  </si>
  <si>
    <t>58038</t>
  </si>
  <si>
    <t>BETALOC ZOK 50 MG</t>
  </si>
  <si>
    <t>POR TBL PRO 100X50MG</t>
  </si>
  <si>
    <t>147252</t>
  </si>
  <si>
    <t>47252</t>
  </si>
  <si>
    <t>GLUKÓZA 5 BRAUN, REF.450074</t>
  </si>
  <si>
    <t>INF SOL 1X100ML-PE</t>
  </si>
  <si>
    <t>100392</t>
  </si>
  <si>
    <t>392</t>
  </si>
  <si>
    <t>ATROPIN BIOTIKA 0.5MG</t>
  </si>
  <si>
    <t>198864</t>
  </si>
  <si>
    <t>98864</t>
  </si>
  <si>
    <t>FYZIOLOGICKÝ ROZTOK VIAFLO</t>
  </si>
  <si>
    <t>INF SOL 50X100ML</t>
  </si>
  <si>
    <t>198876</t>
  </si>
  <si>
    <t>98876</t>
  </si>
  <si>
    <t>INF SOL 20X500ML</t>
  </si>
  <si>
    <t>846813</t>
  </si>
  <si>
    <t>137120</t>
  </si>
  <si>
    <t>MAGNESIUM 250 MG PHARMAVIT</t>
  </si>
  <si>
    <t>POR TBL EFF 20</t>
  </si>
  <si>
    <t>100512</t>
  </si>
  <si>
    <t>512</t>
  </si>
  <si>
    <t>INJ 10X5ML 10%</t>
  </si>
  <si>
    <t>111106</t>
  </si>
  <si>
    <t>11106</t>
  </si>
  <si>
    <t>OXYCONTIN 40 MG</t>
  </si>
  <si>
    <t>POR TBL PRO 30X40MG</t>
  </si>
  <si>
    <t>144357</t>
  </si>
  <si>
    <t>44357</t>
  </si>
  <si>
    <t>REMESTYP 1.0</t>
  </si>
  <si>
    <t>INJ 5X10ML/1MG</t>
  </si>
  <si>
    <t>394619</t>
  </si>
  <si>
    <t>Menalind Professional masážní gel 200ml</t>
  </si>
  <si>
    <t>703722</t>
  </si>
  <si>
    <t>MENALIND Olejový spray na ochranu kůže</t>
  </si>
  <si>
    <t>848856</t>
  </si>
  <si>
    <t>155873</t>
  </si>
  <si>
    <t>TRENTAL 400</t>
  </si>
  <si>
    <t>POR TBL RET 100X400MG</t>
  </si>
  <si>
    <t>849596</t>
  </si>
  <si>
    <t>163877</t>
  </si>
  <si>
    <t>NEUROTOP 200 MG</t>
  </si>
  <si>
    <t>POR TBL NOB 50X200MG</t>
  </si>
  <si>
    <t>103065</t>
  </si>
  <si>
    <t>ZOVIRAX</t>
  </si>
  <si>
    <t>DRM CRM 1X2GM/100MG</t>
  </si>
  <si>
    <t>120401</t>
  </si>
  <si>
    <t>20401</t>
  </si>
  <si>
    <t>IBALGIN GEL 50G</t>
  </si>
  <si>
    <t>DRM GEL 1X50GM</t>
  </si>
  <si>
    <t>159714</t>
  </si>
  <si>
    <t>59714</t>
  </si>
  <si>
    <t>BEPANTHEN PLUS</t>
  </si>
  <si>
    <t>184325</t>
  </si>
  <si>
    <t>84325</t>
  </si>
  <si>
    <t>VIDISIC</t>
  </si>
  <si>
    <t>GEL OPH 1X10GM</t>
  </si>
  <si>
    <t>187764</t>
  </si>
  <si>
    <t>87764</t>
  </si>
  <si>
    <t>ARDEAELYTOSOL NA.HYDR.CARB.4.2%</t>
  </si>
  <si>
    <t>849045</t>
  </si>
  <si>
    <t>155938</t>
  </si>
  <si>
    <t>HERPESIN 200</t>
  </si>
  <si>
    <t>POR TBL NOB 25X200MG</t>
  </si>
  <si>
    <t>920356</t>
  </si>
  <si>
    <t>KL SOL.BORGLYCEROLI  3% 100 G</t>
  </si>
  <si>
    <t>58880</t>
  </si>
  <si>
    <t>DOLMINA 100 SR</t>
  </si>
  <si>
    <t>POR TBL PRO 20X100MG</t>
  </si>
  <si>
    <t>111062</t>
  </si>
  <si>
    <t>11062</t>
  </si>
  <si>
    <t>OXYCONTIN 20 MG</t>
  </si>
  <si>
    <t>POR TBL PRO 30X20MG</t>
  </si>
  <si>
    <t>111084</t>
  </si>
  <si>
    <t>11084</t>
  </si>
  <si>
    <t>OXYCONTIN 10 MG</t>
  </si>
  <si>
    <t>POR TBL PRO 30X10MG</t>
  </si>
  <si>
    <t>114711</t>
  </si>
  <si>
    <t>14711</t>
  </si>
  <si>
    <t>TARDYFERON</t>
  </si>
  <si>
    <t>TBL RET 30</t>
  </si>
  <si>
    <t>140378</t>
  </si>
  <si>
    <t>40378</t>
  </si>
  <si>
    <t>PANZYNORM FORTE-N</t>
  </si>
  <si>
    <t>147515</t>
  </si>
  <si>
    <t>47515</t>
  </si>
  <si>
    <t>CTB 60</t>
  </si>
  <si>
    <t>380715</t>
  </si>
  <si>
    <t>80715</t>
  </si>
  <si>
    <t>FLAMIGEL 250 ML     FLAM250</t>
  </si>
  <si>
    <t>HYDROKOLOIDNÍ GEL P</t>
  </si>
  <si>
    <t>98901</t>
  </si>
  <si>
    <t>GLUKÓZA 5% VIAFLO</t>
  </si>
  <si>
    <t>101807</t>
  </si>
  <si>
    <t>40538</t>
  </si>
  <si>
    <t>DICYNONE</t>
  </si>
  <si>
    <t>TBL 30x 500 mg</t>
  </si>
  <si>
    <t>147285</t>
  </si>
  <si>
    <t>47285</t>
  </si>
  <si>
    <t>DUROGESIC 75MCG/H</t>
  </si>
  <si>
    <t>EMP 5X7.5MG(30CM2)</t>
  </si>
  <si>
    <t>841314</t>
  </si>
  <si>
    <t>MENALIND Ochranná pěna 100ml</t>
  </si>
  <si>
    <t>847962</t>
  </si>
  <si>
    <t>AESCIN 30mg tbl.60 VULM</t>
  </si>
  <si>
    <t>849053</t>
  </si>
  <si>
    <t>Cyto-chlorid sodný 0,9% 1x 10ml</t>
  </si>
  <si>
    <t>848746</t>
  </si>
  <si>
    <t>CYTO-chlorid sodný 0,9% 1x20ml</t>
  </si>
  <si>
    <t>119759</t>
  </si>
  <si>
    <t>19759</t>
  </si>
  <si>
    <t>BELODERM</t>
  </si>
  <si>
    <t>DRM CRM1X30GM 0.05%</t>
  </si>
  <si>
    <t>198880</t>
  </si>
  <si>
    <t>98880</t>
  </si>
  <si>
    <t>128743</t>
  </si>
  <si>
    <t>28743</t>
  </si>
  <si>
    <t>JANUVIA 100 MG</t>
  </si>
  <si>
    <t>POR TBL FLM 98X100MG</t>
  </si>
  <si>
    <t>100248</t>
  </si>
  <si>
    <t>176380</t>
  </si>
  <si>
    <t>PANTHENOL 100 MG JENAPHARM</t>
  </si>
  <si>
    <t>POR TBL NOB 20X100MG</t>
  </si>
  <si>
    <t>187000</t>
  </si>
  <si>
    <t>87000</t>
  </si>
  <si>
    <t>ARDEAOSMOSOL MA 20 (Mannitol)</t>
  </si>
  <si>
    <t>845100</t>
  </si>
  <si>
    <t>40541</t>
  </si>
  <si>
    <t>Olynth HA 0,05</t>
  </si>
  <si>
    <t>194763</t>
  </si>
  <si>
    <t>94763</t>
  </si>
  <si>
    <t>NALOXONE POLFA</t>
  </si>
  <si>
    <t>INJ 10X1ML/0.4MG</t>
  </si>
  <si>
    <t>143996</t>
  </si>
  <si>
    <t>43996</t>
  </si>
  <si>
    <t>BROMHEXIN 8 KM KAPKY</t>
  </si>
  <si>
    <t>GTT 1X50ML 8MG/ML</t>
  </si>
  <si>
    <t>921404</t>
  </si>
  <si>
    <t>KL SUPP.IBUPROFENI 0,05G  20KS</t>
  </si>
  <si>
    <t>849757</t>
  </si>
  <si>
    <t>163175</t>
  </si>
  <si>
    <t>METHOTREXATE HOSPIRA 25 MG/ML INJEKČNÍ ROZTOK</t>
  </si>
  <si>
    <t>INJ SOL 1X2ML/50MG</t>
  </si>
  <si>
    <t>193460</t>
  </si>
  <si>
    <t>93460</t>
  </si>
  <si>
    <t>CORDIPIN RETARD</t>
  </si>
  <si>
    <t>TBL RET 30X20MG</t>
  </si>
  <si>
    <t>112895</t>
  </si>
  <si>
    <t>12895</t>
  </si>
  <si>
    <t>POR GRA SOL30SÁČKŮ</t>
  </si>
  <si>
    <t>843973</t>
  </si>
  <si>
    <t>Hylo-care ster.roztok 10 ml</t>
  </si>
  <si>
    <t>198203</t>
  </si>
  <si>
    <t>98203</t>
  </si>
  <si>
    <t>NAVELBINE</t>
  </si>
  <si>
    <t>INJ 10X5ML/50MG</t>
  </si>
  <si>
    <t>845356</t>
  </si>
  <si>
    <t>100027</t>
  </si>
  <si>
    <t>MEGACE 160 MG</t>
  </si>
  <si>
    <t>POR TBL NOB 30X160MG</t>
  </si>
  <si>
    <t>146929</t>
  </si>
  <si>
    <t>46929</t>
  </si>
  <si>
    <t>DUROGESIC 100MCG/H</t>
  </si>
  <si>
    <t>EMP 5X10MG(40CM2)</t>
  </si>
  <si>
    <t>130228</t>
  </si>
  <si>
    <t>30228</t>
  </si>
  <si>
    <t>TBL OBD 12</t>
  </si>
  <si>
    <t>121736</t>
  </si>
  <si>
    <t>21736</t>
  </si>
  <si>
    <t>VALETOL</t>
  </si>
  <si>
    <t>POR TBL NOB 10</t>
  </si>
  <si>
    <t>121597</t>
  </si>
  <si>
    <t>21597</t>
  </si>
  <si>
    <t>PALLADONE-SR 4 MG</t>
  </si>
  <si>
    <t>POR CPS PRO 30X4MG</t>
  </si>
  <si>
    <t>125918</t>
  </si>
  <si>
    <t>25918</t>
  </si>
  <si>
    <t>ZYPREXA VELOTAB 5 MG</t>
  </si>
  <si>
    <t>POR TBL DIS 28X5MG</t>
  </si>
  <si>
    <t>198034</t>
  </si>
  <si>
    <t>98034</t>
  </si>
  <si>
    <t>DIPROSONE</t>
  </si>
  <si>
    <t>110843</t>
  </si>
  <si>
    <t>10843</t>
  </si>
  <si>
    <t>PALLADONE-SR 8 MG</t>
  </si>
  <si>
    <t>POR CPS PRO 30X8MG</t>
  </si>
  <si>
    <t>128197</t>
  </si>
  <si>
    <t>28197</t>
  </si>
  <si>
    <t>NEULASTA</t>
  </si>
  <si>
    <t>INJ SOL 1X0.6ML</t>
  </si>
  <si>
    <t>382100</t>
  </si>
  <si>
    <t>82100</t>
  </si>
  <si>
    <t>KRYTÍ GELOVÉ HEMAGEL 30G</t>
  </si>
  <si>
    <t>HEMAGEL V TUBĚ O OBSAHU 30G</t>
  </si>
  <si>
    <t>500570</t>
  </si>
  <si>
    <t>ZARZIO 48 MU/0,5 ML</t>
  </si>
  <si>
    <t>844483</t>
  </si>
  <si>
    <t>100234</t>
  </si>
  <si>
    <t>ROSALGIN</t>
  </si>
  <si>
    <t>VAG PLV SOL10X0.5GM</t>
  </si>
  <si>
    <t>169629</t>
  </si>
  <si>
    <t>KAPIDIN 10 MG</t>
  </si>
  <si>
    <t>POR TBL FLM 100X10MG</t>
  </si>
  <si>
    <t>191565</t>
  </si>
  <si>
    <t>BLEOMEDAC 15000 IU</t>
  </si>
  <si>
    <t>INJ PLV SOL 1X15000UT</t>
  </si>
  <si>
    <t>848977</t>
  </si>
  <si>
    <t>129597</t>
  </si>
  <si>
    <t>VINBLASTIN TEVA 1 MG/ML</t>
  </si>
  <si>
    <t>INJ SOL 1X10ML/10MG</t>
  </si>
  <si>
    <t>846761</t>
  </si>
  <si>
    <t>CYTO-Aqua pro inj.100ml Braun</t>
  </si>
  <si>
    <t>920355</t>
  </si>
  <si>
    <t>KL SOL.BORGLYCEROLI 3% 10 G</t>
  </si>
  <si>
    <t>987477</t>
  </si>
  <si>
    <t>112666</t>
  </si>
  <si>
    <t>GLYCLADA 30 MG TABLETY S ŘÍZENÝM UVOLŇOVÁNÍM</t>
  </si>
  <si>
    <t>POR TBL RET 60X30MG</t>
  </si>
  <si>
    <t>382090</t>
  </si>
  <si>
    <t>82090</t>
  </si>
  <si>
    <t>KRYTÍ S HYALURONANEM  BIONECT KRÉM</t>
  </si>
  <si>
    <t>30G, 1KS</t>
  </si>
  <si>
    <t>12026</t>
  </si>
  <si>
    <t>GLIMEPIRID SANDOZ 1 MG TABLETY</t>
  </si>
  <si>
    <t>POR TBL NOB 30X1MG</t>
  </si>
  <si>
    <t>58159</t>
  </si>
  <si>
    <t>SANORIN 1 PM</t>
  </si>
  <si>
    <t>NAS SPR SOL 1X10ML</t>
  </si>
  <si>
    <t>193745</t>
  </si>
  <si>
    <t>ELIQUIS 5 MG</t>
  </si>
  <si>
    <t>POR TBL FLM 60X5MG</t>
  </si>
  <si>
    <t>841094</t>
  </si>
  <si>
    <t>Corsodyl ustni voda 0,1% 200 ml</t>
  </si>
  <si>
    <t>988727</t>
  </si>
  <si>
    <t>192247</t>
  </si>
  <si>
    <t>AMBROBENE 75 MG</t>
  </si>
  <si>
    <t>POR CPS PRO 20X75MG</t>
  </si>
  <si>
    <t>989354</t>
  </si>
  <si>
    <t>3M Cavilon ochranný bariérový krém tuba 28g</t>
  </si>
  <si>
    <t>845529</t>
  </si>
  <si>
    <t>202879</t>
  </si>
  <si>
    <t>Infadolan ung 100g</t>
  </si>
  <si>
    <t>171571</t>
  </si>
  <si>
    <t>CARZAP HCT 16 MG/12,5 MG  TABLETY</t>
  </si>
  <si>
    <t>170243</t>
  </si>
  <si>
    <t>MOVIPREP</t>
  </si>
  <si>
    <t>POR PLV SOL 1+1</t>
  </si>
  <si>
    <t>198058</t>
  </si>
  <si>
    <t>28814</t>
  </si>
  <si>
    <t>AERIUS 5 MG</t>
  </si>
  <si>
    <t>POR TBL DIS 60X5MG</t>
  </si>
  <si>
    <t>989730</t>
  </si>
  <si>
    <t>168998</t>
  </si>
  <si>
    <t>ZOLEDRONIC ACID ACTAVIS 4 MG/5 ML</t>
  </si>
  <si>
    <t>202821</t>
  </si>
  <si>
    <t>STOPTUSSIN SIRUP</t>
  </si>
  <si>
    <t>POR SIR 1X100ML + PIP</t>
  </si>
  <si>
    <t>990003</t>
  </si>
  <si>
    <t>Masážní roztok Sportovka spec.E 200ml eukalypt</t>
  </si>
  <si>
    <t>137275</t>
  </si>
  <si>
    <t>CALCIUM RESONIUM</t>
  </si>
  <si>
    <t>POR+RCT PLV SUS 300GM</t>
  </si>
  <si>
    <t>201898</t>
  </si>
  <si>
    <t>VASOPIRIN 100 MG</t>
  </si>
  <si>
    <t>POR TBL ENT 100X100MG</t>
  </si>
  <si>
    <t>203323</t>
  </si>
  <si>
    <t>DRM UNG 1X100GM 10%</t>
  </si>
  <si>
    <t>201896</t>
  </si>
  <si>
    <t>POR TBL ENT 60X100MG</t>
  </si>
  <si>
    <t>845828</t>
  </si>
  <si>
    <t>107702</t>
  </si>
  <si>
    <t>NUROFEN PRO DĚTI ACTIVE</t>
  </si>
  <si>
    <t>POR TBL DIS 12X100MG</t>
  </si>
  <si>
    <t>56976</t>
  </si>
  <si>
    <t>TRITACE 2,5 MG</t>
  </si>
  <si>
    <t>POR TBL NOB 20X2.5MG</t>
  </si>
  <si>
    <t>105496</t>
  </si>
  <si>
    <t>5496</t>
  </si>
  <si>
    <t>ZODAC</t>
  </si>
  <si>
    <t>TBL OBD 60X10MG</t>
  </si>
  <si>
    <t>110252</t>
  </si>
  <si>
    <t>10252</t>
  </si>
  <si>
    <t>CAVINTON FORTE</t>
  </si>
  <si>
    <t>115013</t>
  </si>
  <si>
    <t>15013</t>
  </si>
  <si>
    <t>DORMICUM 7.5 MG</t>
  </si>
  <si>
    <t>TBL OBD 10X7.5MG</t>
  </si>
  <si>
    <t>140368</t>
  </si>
  <si>
    <t>40368</t>
  </si>
  <si>
    <t>MEDROL 4 MG</t>
  </si>
  <si>
    <t>POR TBL NOB30X4MG-L</t>
  </si>
  <si>
    <t>142776</t>
  </si>
  <si>
    <t>42776</t>
  </si>
  <si>
    <t>TRALGIT SR 150</t>
  </si>
  <si>
    <t>POR TBL RET30X150MG</t>
  </si>
  <si>
    <t>149909</t>
  </si>
  <si>
    <t>49909</t>
  </si>
  <si>
    <t>LOKREN 20 MG</t>
  </si>
  <si>
    <t>POR TBL FLM 28X20MG</t>
  </si>
  <si>
    <t>156503</t>
  </si>
  <si>
    <t>56503</t>
  </si>
  <si>
    <t>SIOFOR 500</t>
  </si>
  <si>
    <t>TBL OBD 60X500MG</t>
  </si>
  <si>
    <t>156504</t>
  </si>
  <si>
    <t>56504</t>
  </si>
  <si>
    <t>SIOFOR 850</t>
  </si>
  <si>
    <t>TBL OBD 60X850MG</t>
  </si>
  <si>
    <t>156981</t>
  </si>
  <si>
    <t>56981</t>
  </si>
  <si>
    <t>TRITACE 5</t>
  </si>
  <si>
    <t>TBL 30X5MG</t>
  </si>
  <si>
    <t>166030</t>
  </si>
  <si>
    <t>66030</t>
  </si>
  <si>
    <t>TBL OBD 30X10MG</t>
  </si>
  <si>
    <t>193969</t>
  </si>
  <si>
    <t>93969</t>
  </si>
  <si>
    <t>INJ 5X2ML/50MG</t>
  </si>
  <si>
    <t>196977</t>
  </si>
  <si>
    <t>96977</t>
  </si>
  <si>
    <t>394404</t>
  </si>
  <si>
    <t>168373</t>
  </si>
  <si>
    <t>PRADAXA 150 MG</t>
  </si>
  <si>
    <t>POR CPS DUR 60X1X150 MG</t>
  </si>
  <si>
    <t>844554</t>
  </si>
  <si>
    <t>114065</t>
  </si>
  <si>
    <t>LOZAP 50 ZENTIVA</t>
  </si>
  <si>
    <t>POR TBL FLM 30X50MG</t>
  </si>
  <si>
    <t>844651</t>
  </si>
  <si>
    <t>101205</t>
  </si>
  <si>
    <t>PRESTARIUM NEO</t>
  </si>
  <si>
    <t>845796</t>
  </si>
  <si>
    <t>126031</t>
  </si>
  <si>
    <t>PRENEWEL 4 MG/1,25 MG</t>
  </si>
  <si>
    <t>849453</t>
  </si>
  <si>
    <t>163077</t>
  </si>
  <si>
    <t>AMARYL 2 MG</t>
  </si>
  <si>
    <t>POR TBL NOB 30X2MG</t>
  </si>
  <si>
    <t>850124</t>
  </si>
  <si>
    <t>125082</t>
  </si>
  <si>
    <t>APO-SIMVA 20</t>
  </si>
  <si>
    <t>169189</t>
  </si>
  <si>
    <t>69189</t>
  </si>
  <si>
    <t>EUTHYROX 50</t>
  </si>
  <si>
    <t>TBL 100X50RG</t>
  </si>
  <si>
    <t>193019</t>
  </si>
  <si>
    <t>93019</t>
  </si>
  <si>
    <t>SORTIS 40MG</t>
  </si>
  <si>
    <t>TBL OBD 30X40MG</t>
  </si>
  <si>
    <t>846824</t>
  </si>
  <si>
    <t>124087</t>
  </si>
  <si>
    <t>PRESTANCE 5 MG/5 MG</t>
  </si>
  <si>
    <t>848947</t>
  </si>
  <si>
    <t>135928</t>
  </si>
  <si>
    <t>ESOPREX 10 MG</t>
  </si>
  <si>
    <t>185325</t>
  </si>
  <si>
    <t>85325</t>
  </si>
  <si>
    <t>DORMICUM</t>
  </si>
  <si>
    <t>INJ SOL 5X3ML/15MG</t>
  </si>
  <si>
    <t>848895</t>
  </si>
  <si>
    <t>151056</t>
  </si>
  <si>
    <t>LAMICTAL 100 MG</t>
  </si>
  <si>
    <t>POR TBL NOB 42X100MG</t>
  </si>
  <si>
    <t>184396</t>
  </si>
  <si>
    <t>84396</t>
  </si>
  <si>
    <t>NEURONTIN 100MG</t>
  </si>
  <si>
    <t>CPS 20X100MG</t>
  </si>
  <si>
    <t>847149</t>
  </si>
  <si>
    <t>124115</t>
  </si>
  <si>
    <t>PRESTANCE 10 MG/5 MG</t>
  </si>
  <si>
    <t>850106</t>
  </si>
  <si>
    <t>111898</t>
  </si>
  <si>
    <t>NITRESAN 10 MG</t>
  </si>
  <si>
    <t>115317</t>
  </si>
  <si>
    <t>15317</t>
  </si>
  <si>
    <t>187425</t>
  </si>
  <si>
    <t>LETROX 50</t>
  </si>
  <si>
    <t>POR TBL NOB 100X50RG II</t>
  </si>
  <si>
    <t>187592</t>
  </si>
  <si>
    <t>AMLESSA 4 MG/5 MG</t>
  </si>
  <si>
    <t>POR TBL NOB 90</t>
  </si>
  <si>
    <t>149415</t>
  </si>
  <si>
    <t>49415</t>
  </si>
  <si>
    <t>AMINOPLASMAL B.BRAUN 10%</t>
  </si>
  <si>
    <t>INF SOL 10X500ML</t>
  </si>
  <si>
    <t>149409</t>
  </si>
  <si>
    <t>49409</t>
  </si>
  <si>
    <t>AMINOPLASMAL B.BRAUN 5% E</t>
  </si>
  <si>
    <t>133331</t>
  </si>
  <si>
    <t>33331</t>
  </si>
  <si>
    <t>NUTRIDRINK BALÍČEK 5+1</t>
  </si>
  <si>
    <t>POR SOL 6X200ML</t>
  </si>
  <si>
    <t>133220</t>
  </si>
  <si>
    <t>33220</t>
  </si>
  <si>
    <t>PROTIFAR</t>
  </si>
  <si>
    <t>POR PLV SOL 1X225GM</t>
  </si>
  <si>
    <t>395579</t>
  </si>
  <si>
    <t>33752</t>
  </si>
  <si>
    <t>NUTRIDRINK CREME S PŘÍCHUTÍ LES.OVOCE</t>
  </si>
  <si>
    <t>4x125ml</t>
  </si>
  <si>
    <t>987792</t>
  </si>
  <si>
    <t>33749</t>
  </si>
  <si>
    <t>NUTRIDRINK CREME S PŘÍCHUTÍ BANÁNOVOU</t>
  </si>
  <si>
    <t>POR SOL 4X125GM</t>
  </si>
  <si>
    <t>33855</t>
  </si>
  <si>
    <t>NUTRIDRINK BALÍČEK 5 + 1</t>
  </si>
  <si>
    <t>850564</t>
  </si>
  <si>
    <t>155859</t>
  </si>
  <si>
    <t>SUMAMED 500 MG</t>
  </si>
  <si>
    <t>POR TBL FLM 3X500MG</t>
  </si>
  <si>
    <t>103377</t>
  </si>
  <si>
    <t>3377</t>
  </si>
  <si>
    <t>BISEPTOL 480</t>
  </si>
  <si>
    <t>155636</t>
  </si>
  <si>
    <t>55636</t>
  </si>
  <si>
    <t>OFLOXIN 200</t>
  </si>
  <si>
    <t>TBL OBD 10X200MG</t>
  </si>
  <si>
    <t>850012</t>
  </si>
  <si>
    <t>154748</t>
  </si>
  <si>
    <t>NITROFURANTOIN - RATIOPHARM 100 MG</t>
  </si>
  <si>
    <t>POR CPS PRO 50X100MG</t>
  </si>
  <si>
    <t>186264</t>
  </si>
  <si>
    <t>86264</t>
  </si>
  <si>
    <t>TOBREX</t>
  </si>
  <si>
    <t>GTT OPH 5ML 3MG/1ML</t>
  </si>
  <si>
    <t>162187</t>
  </si>
  <si>
    <t>CIPROFLOXACIN KABI 400 MG/200 ML INFUZNÍ ROZTOK</t>
  </si>
  <si>
    <t>INF SOL 10X400MG/200ML</t>
  </si>
  <si>
    <t>185525</t>
  </si>
  <si>
    <t>85525</t>
  </si>
  <si>
    <t>AMOKSIKLAV</t>
  </si>
  <si>
    <t>TBL OBD 21X625MG</t>
  </si>
  <si>
    <t>117041</t>
  </si>
  <si>
    <t>17041</t>
  </si>
  <si>
    <t>CEFOBID 1 G</t>
  </si>
  <si>
    <t>INJ SIC 1X1GM</t>
  </si>
  <si>
    <t>166137</t>
  </si>
  <si>
    <t>66137</t>
  </si>
  <si>
    <t>OFLOXIN INF</t>
  </si>
  <si>
    <t>INF 1X100ML/200MG</t>
  </si>
  <si>
    <t>103952</t>
  </si>
  <si>
    <t>3952</t>
  </si>
  <si>
    <t>AMIKIN</t>
  </si>
  <si>
    <t>INJ 1X2ML/500MG</t>
  </si>
  <si>
    <t>847759</t>
  </si>
  <si>
    <t>142077</t>
  </si>
  <si>
    <t>TIENAM 500 MG/500 MG I.V.</t>
  </si>
  <si>
    <t>INF PLV SOL 1X10LAH/20ML</t>
  </si>
  <si>
    <t>137499</t>
  </si>
  <si>
    <t>KLACID I.V.</t>
  </si>
  <si>
    <t>INF PLV SOL 1X500MG</t>
  </si>
  <si>
    <t>100871</t>
  </si>
  <si>
    <t>871</t>
  </si>
  <si>
    <t>MYKOSEPTIN</t>
  </si>
  <si>
    <t>UNG 30GM</t>
  </si>
  <si>
    <t>199248</t>
  </si>
  <si>
    <t>99248</t>
  </si>
  <si>
    <t>MYFUNGAR</t>
  </si>
  <si>
    <t>164401</t>
  </si>
  <si>
    <t>FLUCONAZOL KABI 2 MG/ML</t>
  </si>
  <si>
    <t>INF SOL 10X100ML/200MG</t>
  </si>
  <si>
    <t>55919</t>
  </si>
  <si>
    <t>CHLORID SODNÝ 10% BRAUN</t>
  </si>
  <si>
    <t>INF CNC SOL 20X10ML</t>
  </si>
  <si>
    <t>169671</t>
  </si>
  <si>
    <t>69671</t>
  </si>
  <si>
    <t>INJECTIO PROCAIN.CHLOR.0.2% ARD</t>
  </si>
  <si>
    <t>INJ 1X500ML 0.2%</t>
  </si>
  <si>
    <t>113804</t>
  </si>
  <si>
    <t>13804</t>
  </si>
  <si>
    <t>SOMATULINE AUTOGEL 120 MG</t>
  </si>
  <si>
    <t>INJSOL1X0.5ML/120MG</t>
  </si>
  <si>
    <t>849967</t>
  </si>
  <si>
    <t>162057</t>
  </si>
  <si>
    <t>SOMATULINE AUTOGEL 60 MG</t>
  </si>
  <si>
    <t>INJ SOL 1X0.5ML/60MG</t>
  </si>
  <si>
    <t>198197</t>
  </si>
  <si>
    <t>98197</t>
  </si>
  <si>
    <t>168721</t>
  </si>
  <si>
    <t>XGEVA 120 MG</t>
  </si>
  <si>
    <t>INJ SOL 1X1.7ML/120MG</t>
  </si>
  <si>
    <t>988667</t>
  </si>
  <si>
    <t>500646</t>
  </si>
  <si>
    <t>FIRMAGON 80 MG</t>
  </si>
  <si>
    <t>INJ PSO LQF 1X80MG+1X6ML</t>
  </si>
  <si>
    <t>165386</t>
  </si>
  <si>
    <t>65386</t>
  </si>
  <si>
    <t>ZOLADEX DEPOT</t>
  </si>
  <si>
    <t>INJ 1X3.6MG</t>
  </si>
  <si>
    <t>128059</t>
  </si>
  <si>
    <t>28059</t>
  </si>
  <si>
    <t>FASLODEX 250MG/5ML</t>
  </si>
  <si>
    <t>INJ SOL 250MG/5ML</t>
  </si>
  <si>
    <t>112320</t>
  </si>
  <si>
    <t>12320</t>
  </si>
  <si>
    <t>ZOLADEX 10.8 MG</t>
  </si>
  <si>
    <t>INJ 1X10.8MG</t>
  </si>
  <si>
    <t>396324</t>
  </si>
  <si>
    <t>149318</t>
  </si>
  <si>
    <t>Afinitor 5 mg  por.tbl. - studie</t>
  </si>
  <si>
    <t>30 x  5 mg</t>
  </si>
  <si>
    <t>989093</t>
  </si>
  <si>
    <t>500647</t>
  </si>
  <si>
    <t>FIRMAGON 120 MG</t>
  </si>
  <si>
    <t>INJ PSO LQF 2X120MG+2X6ML</t>
  </si>
  <si>
    <t>29631</t>
  </si>
  <si>
    <t>ABRAXANE 5 MG/ML</t>
  </si>
  <si>
    <t>INF PLV SUS 1X100MG</t>
  </si>
  <si>
    <t>181311</t>
  </si>
  <si>
    <t>APO-ZOLEDRONIC ACID 4 MG/5 ML KONCENTRÁT PRO INFUZ</t>
  </si>
  <si>
    <t>115243</t>
  </si>
  <si>
    <t>15243</t>
  </si>
  <si>
    <t>SANDOSTATIN LAR 20 MG</t>
  </si>
  <si>
    <t>INJ PSU LQF 1X20MG</t>
  </si>
  <si>
    <t>202989</t>
  </si>
  <si>
    <t>SANDOSTATIN LAR 30 MG</t>
  </si>
  <si>
    <t>INJ PSU LQF 1X30MG</t>
  </si>
  <si>
    <t>50113016</t>
  </si>
  <si>
    <t>194634</t>
  </si>
  <si>
    <t>KADCYLA 160 MG</t>
  </si>
  <si>
    <t>INF PLV CSL 1X160MG</t>
  </si>
  <si>
    <t>50113017</t>
  </si>
  <si>
    <t>501226</t>
  </si>
  <si>
    <t>194334</t>
  </si>
  <si>
    <t>STIVARGA  40 mg  3 x 28 tabl.</t>
  </si>
  <si>
    <t>397307</t>
  </si>
  <si>
    <t>Caprelsa tbl. 100 mg</t>
  </si>
  <si>
    <t>30 x 100 mg</t>
  </si>
  <si>
    <t>900321</t>
  </si>
  <si>
    <t>KL PRIPRAVEK</t>
  </si>
  <si>
    <t>106215</t>
  </si>
  <si>
    <t>6215</t>
  </si>
  <si>
    <t>DIPHERELINE S.R. 11.25 MG</t>
  </si>
  <si>
    <t>INJPSULQF 11.25MG+S</t>
  </si>
  <si>
    <t>125299</t>
  </si>
  <si>
    <t>ELIGARD 22,5 MG</t>
  </si>
  <si>
    <t>INJ PSO LQF 1X22.5MG VAN</t>
  </si>
  <si>
    <t>125284</t>
  </si>
  <si>
    <t>ELIGARD 45 MG</t>
  </si>
  <si>
    <t>INJ PSO LQF 1X45MG VAN</t>
  </si>
  <si>
    <t>164881</t>
  </si>
  <si>
    <t>64881</t>
  </si>
  <si>
    <t>BEROTEC N 100 MCG</t>
  </si>
  <si>
    <t>INH SOL PSS200 DAV</t>
  </si>
  <si>
    <t>905022</t>
  </si>
  <si>
    <t>DZ Prontosan wound gel 30ml</t>
  </si>
  <si>
    <t>990125</t>
  </si>
  <si>
    <t>Lubrikační gel Nature 100ml</t>
  </si>
  <si>
    <t>50113009</t>
  </si>
  <si>
    <t>193626</t>
  </si>
  <si>
    <t>93626</t>
  </si>
  <si>
    <t>ULTRAVIST 370</t>
  </si>
  <si>
    <t>INJ SOL 1X200ML</t>
  </si>
  <si>
    <t>128028</t>
  </si>
  <si>
    <t>28028</t>
  </si>
  <si>
    <t>GLIVEC 400 MG</t>
  </si>
  <si>
    <t>POR TBL FLM30X400MG</t>
  </si>
  <si>
    <t>128396</t>
  </si>
  <si>
    <t>28396</t>
  </si>
  <si>
    <t>AVASTIN</t>
  </si>
  <si>
    <t>INF CNCSOL100MG/4ML</t>
  </si>
  <si>
    <t>128397</t>
  </si>
  <si>
    <t>28397</t>
  </si>
  <si>
    <t>INFCNCSOL400MG/16ML</t>
  </si>
  <si>
    <t>149418</t>
  </si>
  <si>
    <t>149447</t>
  </si>
  <si>
    <t>JAVLOR 25 MG/ML</t>
  </si>
  <si>
    <t>149443</t>
  </si>
  <si>
    <t>INF CNC SOL 1X2ML</t>
  </si>
  <si>
    <t>167728</t>
  </si>
  <si>
    <t>VOTRIENT 400 MG</t>
  </si>
  <si>
    <t>POR TBL FLM 60X400MG</t>
  </si>
  <si>
    <t>168084</t>
  </si>
  <si>
    <t>HALAVEN</t>
  </si>
  <si>
    <t>INJ SOL 1X2ML</t>
  </si>
  <si>
    <t>500442</t>
  </si>
  <si>
    <t>168043</t>
  </si>
  <si>
    <t>Jevtana 60mg</t>
  </si>
  <si>
    <t>INF CSL LQF 1X1.5ML/60MG+4.5ML</t>
  </si>
  <si>
    <t>28386</t>
  </si>
  <si>
    <t>POR TBL FLM 90X400MG</t>
  </si>
  <si>
    <t>125555</t>
  </si>
  <si>
    <t>25555</t>
  </si>
  <si>
    <t>HERCEPTIN 150 MG</t>
  </si>
  <si>
    <t>INF PLV SOL 1X150MG</t>
  </si>
  <si>
    <t>127190</t>
  </si>
  <si>
    <t>27190</t>
  </si>
  <si>
    <t>SUTENT 12,5 MG</t>
  </si>
  <si>
    <t>POR CPS DUR 30X12.5MG</t>
  </si>
  <si>
    <t>127191</t>
  </si>
  <si>
    <t>27191</t>
  </si>
  <si>
    <t>SUTENT 25 MG</t>
  </si>
  <si>
    <t>POR CPS DUR 30X25MG</t>
  </si>
  <si>
    <t>127192</t>
  </si>
  <si>
    <t>27192</t>
  </si>
  <si>
    <t>SUTENT 50 MG</t>
  </si>
  <si>
    <t>POR CPS DUR 30X50MG</t>
  </si>
  <si>
    <t>127193</t>
  </si>
  <si>
    <t>27193</t>
  </si>
  <si>
    <t>NEXAVAR 200 MG</t>
  </si>
  <si>
    <t>POR TBL FLM 112X200MG</t>
  </si>
  <si>
    <t>128761</t>
  </si>
  <si>
    <t>28761</t>
  </si>
  <si>
    <t>ERBITUX 5 MG/ML</t>
  </si>
  <si>
    <t>INF SOL 1X20ML</t>
  </si>
  <si>
    <t>129248</t>
  </si>
  <si>
    <t>29248</t>
  </si>
  <si>
    <t>VECTIBIX 20 MG/ML</t>
  </si>
  <si>
    <t>IVN INF CNC SOL 1X5ML</t>
  </si>
  <si>
    <t>149321</t>
  </si>
  <si>
    <t>AFINITOR 10 MG</t>
  </si>
  <si>
    <t>193520</t>
  </si>
  <si>
    <t>INLYTA 5 MG</t>
  </si>
  <si>
    <t>POR TBL FLM 56X5MG</t>
  </si>
  <si>
    <t>850255</t>
  </si>
  <si>
    <t>167725</t>
  </si>
  <si>
    <t>VOTRIENT 200MG</t>
  </si>
  <si>
    <t>POR TBL FLM 30X200MG</t>
  </si>
  <si>
    <t>168443</t>
  </si>
  <si>
    <t>ZYTIGA 250 MG</t>
  </si>
  <si>
    <t>POR TBL NOB 120X250MG</t>
  </si>
  <si>
    <t>185102</t>
  </si>
  <si>
    <t>YERVOY 5 MG/ML</t>
  </si>
  <si>
    <t>INF CNC SOL 1X40ML</t>
  </si>
  <si>
    <t>194246</t>
  </si>
  <si>
    <t>XTANDI</t>
  </si>
  <si>
    <t>POR CPS MOL 112X40MG</t>
  </si>
  <si>
    <t>193870</t>
  </si>
  <si>
    <t>PERJETA 420 MG</t>
  </si>
  <si>
    <t>INF CNC SOL 420MG/14ML</t>
  </si>
  <si>
    <t>185368</t>
  </si>
  <si>
    <t>HERCEPTIN 600 MG/5 ML</t>
  </si>
  <si>
    <t>INJ SOL 1X5ML/600MG</t>
  </si>
  <si>
    <t>193834</t>
  </si>
  <si>
    <t>ZALTRAP 25 MG/ML</t>
  </si>
  <si>
    <t>INF CNC SOL 1X4ML/100MG</t>
  </si>
  <si>
    <t>193517</t>
  </si>
  <si>
    <t>INLYTA 1 MG</t>
  </si>
  <si>
    <t>POR TBL FLM 56X1MG</t>
  </si>
  <si>
    <t>Onkologická klinika, lůžkové oddělení 42A</t>
  </si>
  <si>
    <t>Onkologická klinika, lůžkové oddělení 42B</t>
  </si>
  <si>
    <t>Onkologická klinika, ambulance + mamol. poradna</t>
  </si>
  <si>
    <t>Onkologická klinika, ozařovny-přístrojové pracoviš</t>
  </si>
  <si>
    <t>Radiační onkologie - brachyterapie</t>
  </si>
  <si>
    <t>Onkologická klinika, centrum  - onkologie</t>
  </si>
  <si>
    <t>Lékárna - léčiva</t>
  </si>
  <si>
    <t>Lékárna - enterární výživa</t>
  </si>
  <si>
    <t>Lékárna - antibiotika</t>
  </si>
  <si>
    <t>Lékárna - antimykotika</t>
  </si>
  <si>
    <t>Lékárna - centrové léky</t>
  </si>
  <si>
    <t>Lékárna - onkologie §16</t>
  </si>
  <si>
    <t>Lékárna - RTG diagnostika</t>
  </si>
  <si>
    <t>2112 - Onkologická klinika, lůžkové oddělení 42B</t>
  </si>
  <si>
    <t>2121 - Onkologická klinika, ambulance + mamol. poradna</t>
  </si>
  <si>
    <t>2111 - Onkologická klinika, lůžkové oddělení 42A</t>
  </si>
  <si>
    <t>2152 - Radiační onkologie - brachyterapie</t>
  </si>
  <si>
    <t>L01DB03 - Epirubicin</t>
  </si>
  <si>
    <t>A04AA01 - Ondansetron</t>
  </si>
  <si>
    <t>J01XD01 - Metronidazol</t>
  </si>
  <si>
    <t>J01FA10 - Azithromycin</t>
  </si>
  <si>
    <t>N05AH04 - Kvetiapin</t>
  </si>
  <si>
    <t>J01CR02 - Amoxicilin a enzymový inhibitor</t>
  </si>
  <si>
    <t>J02AC01 - Flukonazol</t>
  </si>
  <si>
    <t>C08DA01 - Verapamil</t>
  </si>
  <si>
    <t>N02AX02 - Tramadol</t>
  </si>
  <si>
    <t>A10BB12 - Glimepirid</t>
  </si>
  <si>
    <t>C01BD01 - Amiodaron</t>
  </si>
  <si>
    <t>N06BX18 - Vinpocetin</t>
  </si>
  <si>
    <t>B01AE07 - Dabigatran-etexilát</t>
  </si>
  <si>
    <t>C07AB05 - Betaxolol</t>
  </si>
  <si>
    <t>B01AB06 - Nadroparin</t>
  </si>
  <si>
    <t>J01MA01 - Ofloxacin</t>
  </si>
  <si>
    <t>A06AD11 - Laktulóza</t>
  </si>
  <si>
    <t>C07AB07 - Bisoprolol</t>
  </si>
  <si>
    <t>L02BG04 - Letrozol</t>
  </si>
  <si>
    <t>C08CA08 - Nitrendipin</t>
  </si>
  <si>
    <t>N03AX12 - Gabapentin</t>
  </si>
  <si>
    <t>A03FA07 - Itopridum</t>
  </si>
  <si>
    <t>V06XX - Potraviny pro zvláštní lékařské účely (PZLÚ)</t>
  </si>
  <si>
    <t>A10BA02 - Metformin</t>
  </si>
  <si>
    <t>J01FA09 - Klarithromycin</t>
  </si>
  <si>
    <t>J01DD12 - Cefoperazon</t>
  </si>
  <si>
    <t>C09AA04 - Perindopril</t>
  </si>
  <si>
    <t>A02BC02 - Pantoprazol</t>
  </si>
  <si>
    <t>C09AA05 - Ramipril</t>
  </si>
  <si>
    <t>A04AA02 - Granisetron</t>
  </si>
  <si>
    <t>C09BA04 - Perindopril a diuretika</t>
  </si>
  <si>
    <t>L01AX04 - Dakarbazin</t>
  </si>
  <si>
    <t>C09BB04 - Perindopril a amlodipin</t>
  </si>
  <si>
    <t>L01XX19 - Irinotekan</t>
  </si>
  <si>
    <t>C09CA01 - Losartan</t>
  </si>
  <si>
    <t>M01AX17 - Nimesulid</t>
  </si>
  <si>
    <t>N03AX16 - Pregabalin</t>
  </si>
  <si>
    <t>N03AX09 - Lamotrigin</t>
  </si>
  <si>
    <t>N05BA12 - Alprazolam</t>
  </si>
  <si>
    <t>A07DA - Antipropulziva</t>
  </si>
  <si>
    <t>N06AB04 - Citalopram</t>
  </si>
  <si>
    <t>C09DA01 - Losartan a diuretika</t>
  </si>
  <si>
    <t>N05CD08 - Midazolam</t>
  </si>
  <si>
    <t>C10AA01 - Simvastatin</t>
  </si>
  <si>
    <t>N06AB10 - Escitalopram</t>
  </si>
  <si>
    <t>C10AA05 - Atorvastatin</t>
  </si>
  <si>
    <t>R06AE07 - Cetirizin</t>
  </si>
  <si>
    <t>H01CB02 - Oktreotid</t>
  </si>
  <si>
    <t>V08AB05 - Jopromid</t>
  </si>
  <si>
    <t>H02AB04 - Methylprednisolon</t>
  </si>
  <si>
    <t>A02BA02 - Ranitidin</t>
  </si>
  <si>
    <t>H03AA01 - Levothyroxin, sodná sůl</t>
  </si>
  <si>
    <t>A02BA02</t>
  </si>
  <si>
    <t>RANITAL 150 MG POTAHOVANÉ TABLETY</t>
  </si>
  <si>
    <t>POR TBL FLM 30X150MG</t>
  </si>
  <si>
    <t>A02BC02</t>
  </si>
  <si>
    <t>POR TBL ENT 28X40MG I</t>
  </si>
  <si>
    <t>A03FA07</t>
  </si>
  <si>
    <t>A04AA01</t>
  </si>
  <si>
    <t>ORM TBL BUC 10X8MG</t>
  </si>
  <si>
    <t>A04AA02</t>
  </si>
  <si>
    <t>INJ SOL 5X3ML/3MG</t>
  </si>
  <si>
    <t>A06AD11</t>
  </si>
  <si>
    <t>A07DA</t>
  </si>
  <si>
    <t>A10BA02</t>
  </si>
  <si>
    <t>A10BB12</t>
  </si>
  <si>
    <t>B01AB06</t>
  </si>
  <si>
    <t>INJ SOL 10X5ML</t>
  </si>
  <si>
    <t>INJ SOL 10X0.6ML</t>
  </si>
  <si>
    <t>INJ SOL 10X1ML</t>
  </si>
  <si>
    <t>C01BD01</t>
  </si>
  <si>
    <t>POR TBL NOB 30X200MG</t>
  </si>
  <si>
    <t>C07AB07</t>
  </si>
  <si>
    <t>C08DA01</t>
  </si>
  <si>
    <t>C09AA04</t>
  </si>
  <si>
    <t>POR TBL FLM 30X10 MG</t>
  </si>
  <si>
    <t>C09BA04</t>
  </si>
  <si>
    <t>PRESTARIUM NEO COMBI 5 MG/1,25 MG</t>
  </si>
  <si>
    <t>C09BB04</t>
  </si>
  <si>
    <t>C09DA01</t>
  </si>
  <si>
    <t>J01CR02</t>
  </si>
  <si>
    <t>POR TBL FLM 14</t>
  </si>
  <si>
    <t>AMOKSIKLAV 1,2 G</t>
  </si>
  <si>
    <t>INJ+INF PLV SOL 5</t>
  </si>
  <si>
    <t>J01XD01</t>
  </si>
  <si>
    <t>METRONIDAZOL B. BRAUN 5 MG/ML</t>
  </si>
  <si>
    <t>INF SOL 10X100ML</t>
  </si>
  <si>
    <t>L01AX04</t>
  </si>
  <si>
    <t>L01DB03</t>
  </si>
  <si>
    <t>L01XX19</t>
  </si>
  <si>
    <t>CAMPTO</t>
  </si>
  <si>
    <t>L02BG04</t>
  </si>
  <si>
    <t>POR TBL FLM 30X2.5MG</t>
  </si>
  <si>
    <t>M01AX17</t>
  </si>
  <si>
    <t>POR TBL NOB 15X100MG</t>
  </si>
  <si>
    <t>POR TBL NOB 30X100MG</t>
  </si>
  <si>
    <t>N02AX02</t>
  </si>
  <si>
    <t>POR GTT SOL 1X10ML</t>
  </si>
  <si>
    <t>POR TBL PRO 30X200MG</t>
  </si>
  <si>
    <t>POR TBL PRO 30X100MG</t>
  </si>
  <si>
    <t>POR TBL PRO 50X100MG</t>
  </si>
  <si>
    <t>N03AX12</t>
  </si>
  <si>
    <t>NEURONTIN 300 MG</t>
  </si>
  <si>
    <t>POR CPS DUR 50X300MG</t>
  </si>
  <si>
    <t>N03AX16</t>
  </si>
  <si>
    <t>POR CPS DUR 14X75MG</t>
  </si>
  <si>
    <t>N05BA12</t>
  </si>
  <si>
    <t>XANAX 0,25 MG</t>
  </si>
  <si>
    <t>POR TBL NOB 30X0.25MG</t>
  </si>
  <si>
    <t>XANAX 0,5 MG</t>
  </si>
  <si>
    <t>POR TBL NOB 30X0.5MG</t>
  </si>
  <si>
    <t>N06AB04</t>
  </si>
  <si>
    <t>POR TBL FLM 30X20 MG</t>
  </si>
  <si>
    <t>N06BX18</t>
  </si>
  <si>
    <t>POR TBL NOB 50X5MG</t>
  </si>
  <si>
    <t>V06XX</t>
  </si>
  <si>
    <t>POR SOL 1X430GM</t>
  </si>
  <si>
    <t>DIASIP S PŘÍCHUTÍ JAHODOVOU</t>
  </si>
  <si>
    <t>DIASIP S PŘÍCHUTÍ VANILKOVOU</t>
  </si>
  <si>
    <t>RANITAL 50 MG/2 ML</t>
  </si>
  <si>
    <t>INJ SOL 5X2ML/50MG</t>
  </si>
  <si>
    <t>ONDANSETRON B. BRAUN 2 MG/ML INJEKČNÍ ROZTOK</t>
  </si>
  <si>
    <t>POR TBL FLM 60X500MG</t>
  </si>
  <si>
    <t>POR TBL FLM 60X850MG</t>
  </si>
  <si>
    <t>B01AE07</t>
  </si>
  <si>
    <t>POR CPS DUR 60X1X150MG</t>
  </si>
  <si>
    <t>C07AB05</t>
  </si>
  <si>
    <t>C08CA08</t>
  </si>
  <si>
    <t>C09AA05</t>
  </si>
  <si>
    <t>TRITACE 5 MG</t>
  </si>
  <si>
    <t>C09CA01</t>
  </si>
  <si>
    <t>C10AA01</t>
  </si>
  <si>
    <t>C10AA05</t>
  </si>
  <si>
    <t>SORTIS 40 MG</t>
  </si>
  <si>
    <t>POR TBL FLM 30X40MG</t>
  </si>
  <si>
    <t>H02AB04</t>
  </si>
  <si>
    <t>H03AA01</t>
  </si>
  <si>
    <t>EUTHYROX 50 MIKROGRAMŮ</t>
  </si>
  <si>
    <t>POR TBL NOB 100X50RG</t>
  </si>
  <si>
    <t>POR TBL FLM 21</t>
  </si>
  <si>
    <t>AMOKSIKLAV 625 MG</t>
  </si>
  <si>
    <t>J01DD12</t>
  </si>
  <si>
    <t>J01FA09</t>
  </si>
  <si>
    <t>J01FA10</t>
  </si>
  <si>
    <t>J01MA01</t>
  </si>
  <si>
    <t>INF SOL 1X100ML</t>
  </si>
  <si>
    <t>J02AC01</t>
  </si>
  <si>
    <t>POR TBL PRO 30X150MG</t>
  </si>
  <si>
    <t>TRAMAL KAPKY 100 MG/1 ML</t>
  </si>
  <si>
    <t>N03AX09</t>
  </si>
  <si>
    <t>NEURONTIN 100 MG</t>
  </si>
  <si>
    <t>POR CPS DUR 20X100MG</t>
  </si>
  <si>
    <t>N05AH04</t>
  </si>
  <si>
    <t>XANAX 1 MG</t>
  </si>
  <si>
    <t>N05CD08</t>
  </si>
  <si>
    <t>DORMICUM 7,5 MG</t>
  </si>
  <si>
    <t>POR TBL FLM 10X7.5MG</t>
  </si>
  <si>
    <t>N06AB10</t>
  </si>
  <si>
    <t>R06AE07</t>
  </si>
  <si>
    <t>POR TBL FLM 60X10MG</t>
  </si>
  <si>
    <t>NUTRIDRINK CREME S PŘÍCHUTÍ LESNÍHO OVOCE</t>
  </si>
  <si>
    <t>H01CB02</t>
  </si>
  <si>
    <t>V08AB05</t>
  </si>
  <si>
    <t>Přehled plnění pozitivního listu - spotřeba léčivých přípravků - orientační přehled</t>
  </si>
  <si>
    <t>21 - Onkologická klinika</t>
  </si>
  <si>
    <t>2111 - lůžkové oddělení 42A</t>
  </si>
  <si>
    <t>2112 - lůžkové oddělení 42B</t>
  </si>
  <si>
    <t>2121 - ambulance + mamol. poradna</t>
  </si>
  <si>
    <t>2151 - ozařovny-přístrojové pracoviště</t>
  </si>
  <si>
    <t>2152 - radiační onkologie - brachyterapie</t>
  </si>
  <si>
    <t>2194 - centrum  - onkologie</t>
  </si>
  <si>
    <t>HVLP</t>
  </si>
  <si>
    <t>IPLP</t>
  </si>
  <si>
    <t>PZT</t>
  </si>
  <si>
    <t>89301211</t>
  </si>
  <si>
    <t>Standardní lůžková péče Celkem</t>
  </si>
  <si>
    <t>89301212</t>
  </si>
  <si>
    <t>Všeobecná ambulance Celkem</t>
  </si>
  <si>
    <t>89301215</t>
  </si>
  <si>
    <t>Ambulance-radiační onkologie Celkem</t>
  </si>
  <si>
    <t>Beneš Petr</t>
  </si>
  <si>
    <t>Cincibuch Jan</t>
  </si>
  <si>
    <t>Cwiertka Karel</t>
  </si>
  <si>
    <t>Čecháček Miroslav</t>
  </si>
  <si>
    <t>Hudínková Lucia</t>
  </si>
  <si>
    <t>Kalábová Hana</t>
  </si>
  <si>
    <t>Klementová Yvona</t>
  </si>
  <si>
    <t>Krejčí Eva</t>
  </si>
  <si>
    <t>Kultan Juraj</t>
  </si>
  <si>
    <t>Lemstrová Radmila</t>
  </si>
  <si>
    <t>Lukešová Lucie</t>
  </si>
  <si>
    <t>Macháček Jindřich</t>
  </si>
  <si>
    <t>Melichar Bohuslav</t>
  </si>
  <si>
    <t>Minařík Jiří</t>
  </si>
  <si>
    <t>Mohelníková Duchoňová Beatrice</t>
  </si>
  <si>
    <t>Pejpková Ivana</t>
  </si>
  <si>
    <t>Procházková Hana</t>
  </si>
  <si>
    <t>Strážnická Jana</t>
  </si>
  <si>
    <t>Šrámek Vlastislav</t>
  </si>
  <si>
    <t>Švébišová Hana</t>
  </si>
  <si>
    <t>Vitásková Denisa</t>
  </si>
  <si>
    <t>Vlachová Zuzana</t>
  </si>
  <si>
    <t>Zezulová Michaela</t>
  </si>
  <si>
    <t>Zlevorová Miloslava</t>
  </si>
  <si>
    <t>Bartoušková Marie</t>
  </si>
  <si>
    <t>Matzenauer Marcel</t>
  </si>
  <si>
    <t>Ondansetron</t>
  </si>
  <si>
    <t>Dexamethason</t>
  </si>
  <si>
    <t>Diklofenak</t>
  </si>
  <si>
    <t>Hořčík (různé sole v kombinaci)</t>
  </si>
  <si>
    <t>POR GRA SOL 30</t>
  </si>
  <si>
    <t>Omeprazol</t>
  </si>
  <si>
    <t>132530</t>
  </si>
  <si>
    <t>HELICID 20</t>
  </si>
  <si>
    <t>Tramadol, kombinace</t>
  </si>
  <si>
    <t>179325</t>
  </si>
  <si>
    <t>52335</t>
  </si>
  <si>
    <t>Metoklopramid</t>
  </si>
  <si>
    <t>DEGAN 10 MG TABLETY</t>
  </si>
  <si>
    <t>POR TBL NOB 40X10MG</t>
  </si>
  <si>
    <t>POR TBL FLM 3X10</t>
  </si>
  <si>
    <t>Ademethionin</t>
  </si>
  <si>
    <t>202888</t>
  </si>
  <si>
    <t>TRANSMETIL 500 MG TABLETY</t>
  </si>
  <si>
    <t>POR TBL ENT 10X500MG</t>
  </si>
  <si>
    <t>Aprepitant</t>
  </si>
  <si>
    <t>26637</t>
  </si>
  <si>
    <t>EMEND 125 MG + 80 MG</t>
  </si>
  <si>
    <t>POR CPS DUR 1(125MG)+2(80MG)</t>
  </si>
  <si>
    <t>Betamethason a antibiotika</t>
  </si>
  <si>
    <t>DRM CRM 1X30GM</t>
  </si>
  <si>
    <t>Ciprofloxacin</t>
  </si>
  <si>
    <t>53201</t>
  </si>
  <si>
    <t>CIPHIN 250</t>
  </si>
  <si>
    <t>53202</t>
  </si>
  <si>
    <t>CIPHIN 500</t>
  </si>
  <si>
    <t>POR TBL FLM 10X500MG</t>
  </si>
  <si>
    <t>Furosemid</t>
  </si>
  <si>
    <t>98218</t>
  </si>
  <si>
    <t>FURON 40 MG</t>
  </si>
  <si>
    <t>POR TBL NOB 20X40MG</t>
  </si>
  <si>
    <t>POR TBL NOB 50X40MG</t>
  </si>
  <si>
    <t>Gabapentin</t>
  </si>
  <si>
    <t>84400</t>
  </si>
  <si>
    <t>POR CPS DUR 100X300MG</t>
  </si>
  <si>
    <t>Kyselina ursodeoxycholová</t>
  </si>
  <si>
    <t>POR CPS DUR 100X250MG</t>
  </si>
  <si>
    <t>Léčiva k terapii onemocnění jater</t>
  </si>
  <si>
    <t>POR CPS DUR 100</t>
  </si>
  <si>
    <t>Loperamid</t>
  </si>
  <si>
    <t>Megestrol</t>
  </si>
  <si>
    <t>53145</t>
  </si>
  <si>
    <t>MEGACE SUSP.</t>
  </si>
  <si>
    <t>POR SUS 1X240ML</t>
  </si>
  <si>
    <t>Midazolam</t>
  </si>
  <si>
    <t>Multienzymové přípravky (lipáza, proteáza apod.)</t>
  </si>
  <si>
    <t>14811</t>
  </si>
  <si>
    <t>14812</t>
  </si>
  <si>
    <t>POR CPS ETD 100</t>
  </si>
  <si>
    <t>Nadroparin</t>
  </si>
  <si>
    <t>115318</t>
  </si>
  <si>
    <t>Potraviny pro zvláštní lékařské účely (PZLÚ)</t>
  </si>
  <si>
    <t>33740</t>
  </si>
  <si>
    <t>NUTRIDRINK COMPACT PROTEIN S PŘÍCHUTÍ KÁVY</t>
  </si>
  <si>
    <t>POR SOL 4X125ML</t>
  </si>
  <si>
    <t>Spironolakton</t>
  </si>
  <si>
    <t>POR TBL NOB 20X25MG</t>
  </si>
  <si>
    <t>Trospium</t>
  </si>
  <si>
    <t>17163</t>
  </si>
  <si>
    <t>SPASMED 15</t>
  </si>
  <si>
    <t>POR TBL FLM 50X15MG</t>
  </si>
  <si>
    <t>Jiná</t>
  </si>
  <si>
    <t>*20011</t>
  </si>
  <si>
    <t>Jiný</t>
  </si>
  <si>
    <t>32059</t>
  </si>
  <si>
    <t>INJ SOL 10X0.4ML</t>
  </si>
  <si>
    <t>Amoxicilin a enzymový inhibitor</t>
  </si>
  <si>
    <t>Bemiparin</t>
  </si>
  <si>
    <t>107605</t>
  </si>
  <si>
    <t>ZIBOR 25 000 IU</t>
  </si>
  <si>
    <t>INJ SOL 10X0.2ML</t>
  </si>
  <si>
    <t>Fentanyl</t>
  </si>
  <si>
    <t>155382</t>
  </si>
  <si>
    <t>LUNALDIN 100 MIKROGRAMŮ SUBLINGVÁLNÍ TABLETY</t>
  </si>
  <si>
    <t>ORM TBL SLG 10X100RG</t>
  </si>
  <si>
    <t>DUROGESIC 100 MCG/H</t>
  </si>
  <si>
    <t>DRM EMP TDR 5X16.8MG</t>
  </si>
  <si>
    <t>155384</t>
  </si>
  <si>
    <t>LUNALDIN 200 MIKROGRAMŮ SUBLINGVÁLNÍ TABLETY</t>
  </si>
  <si>
    <t>ORM TBL SLG 10X200RG</t>
  </si>
  <si>
    <t>155388</t>
  </si>
  <si>
    <t>LUNALDIN 400 MIKROGRAMŮ SUBLINGVÁLNÍ TABLETY</t>
  </si>
  <si>
    <t>ORM TBL SLG 10X400RG</t>
  </si>
  <si>
    <t>Jiná léčiva podporující tvorbu jizev</t>
  </si>
  <si>
    <t>Kapecitabin</t>
  </si>
  <si>
    <t>27024</t>
  </si>
  <si>
    <t>XELODA 500 MG</t>
  </si>
  <si>
    <t>Kodein</t>
  </si>
  <si>
    <t>90</t>
  </si>
  <si>
    <t>CODEIN SLOVAKOFARMA 30 MG</t>
  </si>
  <si>
    <t>POR TBL NOB 10X30MG</t>
  </si>
  <si>
    <t>Morfin</t>
  </si>
  <si>
    <t>41736</t>
  </si>
  <si>
    <t>SEVREDOL 20 MG</t>
  </si>
  <si>
    <t>POR TBL FLM 20X20MG</t>
  </si>
  <si>
    <t>32061</t>
  </si>
  <si>
    <t>25364</t>
  </si>
  <si>
    <t>POR CPS ETD 14X20MG</t>
  </si>
  <si>
    <t>99589</t>
  </si>
  <si>
    <t>ZOFRAN 8 MG</t>
  </si>
  <si>
    <t>POR TBL FLM 10X8MG</t>
  </si>
  <si>
    <t>Prednison</t>
  </si>
  <si>
    <t>2963</t>
  </si>
  <si>
    <t>PREDNISON 20 LÉČIVA</t>
  </si>
  <si>
    <t>POR TBL NOB 20X20MG</t>
  </si>
  <si>
    <t>Thiethylperazin</t>
  </si>
  <si>
    <t>9844</t>
  </si>
  <si>
    <t>TORECAN</t>
  </si>
  <si>
    <t>POR TBL OBD 50X6.5MG</t>
  </si>
  <si>
    <t>Dále nespecifikované pomůcky</t>
  </si>
  <si>
    <t>278</t>
  </si>
  <si>
    <t>PARUKA</t>
  </si>
  <si>
    <t>PŘÍSPĚVEK POJIŠŤOVNY DO VÝŠE</t>
  </si>
  <si>
    <t>Alopurinol</t>
  </si>
  <si>
    <t>1711</t>
  </si>
  <si>
    <t>POR TBL NOB 100X300MG</t>
  </si>
  <si>
    <t>Alprazolam</t>
  </si>
  <si>
    <t>Bisoprolol</t>
  </si>
  <si>
    <t>Nitrofurantoin</t>
  </si>
  <si>
    <t>132531</t>
  </si>
  <si>
    <t>Tamsulosin</t>
  </si>
  <si>
    <t>14439</t>
  </si>
  <si>
    <t>FOKUSIN</t>
  </si>
  <si>
    <t>POR CPS RDR 30X0.4MG</t>
  </si>
  <si>
    <t>MILURIT 100</t>
  </si>
  <si>
    <t>POR TBL NOB 50X100MG</t>
  </si>
  <si>
    <t>Amlodipin</t>
  </si>
  <si>
    <t>125059</t>
  </si>
  <si>
    <t>Cetirizin</t>
  </si>
  <si>
    <t>66029</t>
  </si>
  <si>
    <t>POR TBL FLM 10X10MG</t>
  </si>
  <si>
    <t>Citalopram</t>
  </si>
  <si>
    <t>Dosulepin</t>
  </si>
  <si>
    <t>PROTHIADEN 25</t>
  </si>
  <si>
    <t>POR TBL OBD 30X25MG</t>
  </si>
  <si>
    <t>Chlorid draselný</t>
  </si>
  <si>
    <t>17188</t>
  </si>
  <si>
    <t>KALIUM CHLORATUM BIOMEDICA</t>
  </si>
  <si>
    <t>POR TBL FLM 50X500MG</t>
  </si>
  <si>
    <t>Magnesium-laktát</t>
  </si>
  <si>
    <t>171577</t>
  </si>
  <si>
    <t>MAGNESIUM LACTATE BIOMEDICA 500 MG TABLETY</t>
  </si>
  <si>
    <t>POR TBL NOB 50X500MG</t>
  </si>
  <si>
    <t>Oxykodon</t>
  </si>
  <si>
    <t>11045</t>
  </si>
  <si>
    <t>OXYCONTIN 80 MG</t>
  </si>
  <si>
    <t>POR TBL PRO 60X80MG</t>
  </si>
  <si>
    <t>11094</t>
  </si>
  <si>
    <t>POR TBL PRO 60X10MG</t>
  </si>
  <si>
    <t>11072</t>
  </si>
  <si>
    <t>POR TBL PRO 50X20MG</t>
  </si>
  <si>
    <t>Pentoxifylin</t>
  </si>
  <si>
    <t>53479</t>
  </si>
  <si>
    <t>POR TBL RET 20X400MG</t>
  </si>
  <si>
    <t>Pitofenon a analgetika</t>
  </si>
  <si>
    <t>Sodná sůl dokusátu, včetně kombinací</t>
  </si>
  <si>
    <t>92489</t>
  </si>
  <si>
    <t>RCT SOL 10X67.5ML</t>
  </si>
  <si>
    <t>Sodná sůl metamizolu</t>
  </si>
  <si>
    <t>NOVALGIN TABLETY</t>
  </si>
  <si>
    <t>POR TBL FLM 20X500MG</t>
  </si>
  <si>
    <t>Tiaprid</t>
  </si>
  <si>
    <t>17928</t>
  </si>
  <si>
    <t>POR TBL FLM 50</t>
  </si>
  <si>
    <t>Warfarin</t>
  </si>
  <si>
    <t>94113</t>
  </si>
  <si>
    <t>WARFARIN ORION 3 MG</t>
  </si>
  <si>
    <t>POR TBL NOB 100X3MG</t>
  </si>
  <si>
    <t>Desloratadin</t>
  </si>
  <si>
    <t>28826</t>
  </si>
  <si>
    <t>AERIUS 2,5 MG</t>
  </si>
  <si>
    <t>POR TBL DIS 10X2.5MG</t>
  </si>
  <si>
    <t>POR TBL NOB 30X300MG</t>
  </si>
  <si>
    <t>Diosmin, kombinace</t>
  </si>
  <si>
    <t>132786</t>
  </si>
  <si>
    <t>Hydromorfon</t>
  </si>
  <si>
    <t>10848</t>
  </si>
  <si>
    <t>POR CPS PRO 60X8MG</t>
  </si>
  <si>
    <t>POR TBL OBD 50</t>
  </si>
  <si>
    <t>Metoprolol</t>
  </si>
  <si>
    <t>POR TBL PRO 28X25MG</t>
  </si>
  <si>
    <t>Ofloxacin</t>
  </si>
  <si>
    <t>87225</t>
  </si>
  <si>
    <t>POR TBL FLM 20X200MG</t>
  </si>
  <si>
    <t>11076</t>
  </si>
  <si>
    <t>POR TBL PRO 60X20MG</t>
  </si>
  <si>
    <t>50335</t>
  </si>
  <si>
    <t>33421</t>
  </si>
  <si>
    <t>NUTRIDRINK COMPACT S PŘÍCHUTÍ KÁVY</t>
  </si>
  <si>
    <t>33739</t>
  </si>
  <si>
    <t>NUTRIDRINK COMPACT PROTEIN S PŘÍCHUTÍ VANILKOVOU</t>
  </si>
  <si>
    <t>9847</t>
  </si>
  <si>
    <t>RCT SUP 6X6.5MG</t>
  </si>
  <si>
    <t>Tramadol</t>
  </si>
  <si>
    <t>179330</t>
  </si>
  <si>
    <t>138847</t>
  </si>
  <si>
    <t>POR TBL FLM 9X10</t>
  </si>
  <si>
    <t>26325</t>
  </si>
  <si>
    <t>POR TBL FLM 14X5MG</t>
  </si>
  <si>
    <t>Diazepam</t>
  </si>
  <si>
    <t>DIAZEPAM SLOVAKOFARMA 10 MG</t>
  </si>
  <si>
    <t>POR TBL NOB 20X10MG</t>
  </si>
  <si>
    <t>DUROGESIC 50 MCG/H</t>
  </si>
  <si>
    <t>DRM EMP TDR 5X8.4MG</t>
  </si>
  <si>
    <t>132672</t>
  </si>
  <si>
    <t>EGILOK 25 MG</t>
  </si>
  <si>
    <t>POR TBL NOB 60X25MG</t>
  </si>
  <si>
    <t>Sulfamethoxazol a trimethoprim</t>
  </si>
  <si>
    <t>POR TBL NOB 20X480MG</t>
  </si>
  <si>
    <t>Tamoxifen</t>
  </si>
  <si>
    <t>44057</t>
  </si>
  <si>
    <t>TAMOXIFEN 'EBEWE' 20 MG</t>
  </si>
  <si>
    <t>POR TBL NOB 30X20MG</t>
  </si>
  <si>
    <t>12494</t>
  </si>
  <si>
    <t>AUGMENTIN 1 G</t>
  </si>
  <si>
    <t>POR TBL FLM 14 I</t>
  </si>
  <si>
    <t>Betamethason</t>
  </si>
  <si>
    <t>19757</t>
  </si>
  <si>
    <t>DRM UNG 1X30GM 0.05%</t>
  </si>
  <si>
    <t>Indometacin</t>
  </si>
  <si>
    <t>RCT SUP 10X50MG</t>
  </si>
  <si>
    <t>Jiná kapiláry stabilizující látky</t>
  </si>
  <si>
    <t>202700</t>
  </si>
  <si>
    <t>POR TBL ENT 60X20MG</t>
  </si>
  <si>
    <t>Klarithromycin</t>
  </si>
  <si>
    <t>POR TBL FLM 14X500MG</t>
  </si>
  <si>
    <t>32064</t>
  </si>
  <si>
    <t>119773</t>
  </si>
  <si>
    <t>POR TBL NOB 100X100MG</t>
  </si>
  <si>
    <t>Ambroxol</t>
  </si>
  <si>
    <t>45325</t>
  </si>
  <si>
    <t>POR TBL NOB 50X30MG</t>
  </si>
  <si>
    <t>Bromazepam</t>
  </si>
  <si>
    <t>LEXAURIN 1,5</t>
  </si>
  <si>
    <t>POR TBL NOB 30X1.5MG</t>
  </si>
  <si>
    <t>Cefuroxim</t>
  </si>
  <si>
    <t>47727</t>
  </si>
  <si>
    <t>ZINNAT 500 MG</t>
  </si>
  <si>
    <t>Cinarizin</t>
  </si>
  <si>
    <t>99886</t>
  </si>
  <si>
    <t>CINARIZIN LEK 25 MG</t>
  </si>
  <si>
    <t>POR TBL NOB 50X25MG</t>
  </si>
  <si>
    <t>52336</t>
  </si>
  <si>
    <t>POR TBL NOB 100X4MG</t>
  </si>
  <si>
    <t>Duloxetin</t>
  </si>
  <si>
    <t>26193</t>
  </si>
  <si>
    <t>POR CPS ETD 100X60MG</t>
  </si>
  <si>
    <t>25432</t>
  </si>
  <si>
    <t>POR CPS ETD 56X60MG</t>
  </si>
  <si>
    <t>Enoxaparin</t>
  </si>
  <si>
    <t>115401</t>
  </si>
  <si>
    <t>CLEXANE</t>
  </si>
  <si>
    <t>INJ SOL ISP 10X0.4ML/4KU</t>
  </si>
  <si>
    <t>155385</t>
  </si>
  <si>
    <t>ORM TBL SLG 30X200RG</t>
  </si>
  <si>
    <t>DUROGESIC 75 MCG/H</t>
  </si>
  <si>
    <t>DRM EMP TDR 5X12.6MG</t>
  </si>
  <si>
    <t>DUROGESIC 25 MCG/H</t>
  </si>
  <si>
    <t>DRM EMP TDR 5X4.2MG</t>
  </si>
  <si>
    <t>93724</t>
  </si>
  <si>
    <t>INDOMETACIN 100 BERLIN-CHEMIE</t>
  </si>
  <si>
    <t>RCT SUP 10X100MG</t>
  </si>
  <si>
    <t>Karvedilol</t>
  </si>
  <si>
    <t>102600</t>
  </si>
  <si>
    <t>CARVESAN 6,25</t>
  </si>
  <si>
    <t>POR TBL NOB 100X6,25MG</t>
  </si>
  <si>
    <t>181293</t>
  </si>
  <si>
    <t>ESSENTIALE FORTE 600 MG</t>
  </si>
  <si>
    <t>POR CPS DUR 30X600MG</t>
  </si>
  <si>
    <t>Levocetirizin</t>
  </si>
  <si>
    <t>124343</t>
  </si>
  <si>
    <t>CEZERA 5 MG</t>
  </si>
  <si>
    <t>Levothyroxin, sodná sůl</t>
  </si>
  <si>
    <t>47141</t>
  </si>
  <si>
    <t>POR TBL NOB 100X50RG I</t>
  </si>
  <si>
    <t>Metformin</t>
  </si>
  <si>
    <t>32062</t>
  </si>
  <si>
    <t>INJ SOL 2X0.8ML</t>
  </si>
  <si>
    <t>17104</t>
  </si>
  <si>
    <t>LOSEPRAZOL 20 MG</t>
  </si>
  <si>
    <t>97776</t>
  </si>
  <si>
    <t>ZOFRAN ZYDIS 4 MG</t>
  </si>
  <si>
    <t>ORM TBL BUC 10X4MG</t>
  </si>
  <si>
    <t>Paracetamol</t>
  </si>
  <si>
    <t>59092</t>
  </si>
  <si>
    <t>POR TBL NOB 20X500MG</t>
  </si>
  <si>
    <t>138844</t>
  </si>
  <si>
    <t>POR TBL FLM 6X10</t>
  </si>
  <si>
    <t>179327</t>
  </si>
  <si>
    <t>94114</t>
  </si>
  <si>
    <t>WARFARIN ORION 5 MG</t>
  </si>
  <si>
    <t>Zolpidem</t>
  </si>
  <si>
    <t>198056</t>
  </si>
  <si>
    <t>198052</t>
  </si>
  <si>
    <t>POR TBL FLM 14X10MG</t>
  </si>
  <si>
    <t>Filgrastim</t>
  </si>
  <si>
    <t>149992</t>
  </si>
  <si>
    <t>SDR+IVN INJ+INF SOL 1X0.5ML II</t>
  </si>
  <si>
    <t>500683</t>
  </si>
  <si>
    <t>SDR+IVN INJ+INF SOL 5X0.5ML I</t>
  </si>
  <si>
    <t>83100</t>
  </si>
  <si>
    <t>XANAX SR 1 MG</t>
  </si>
  <si>
    <t>POR TBL PRO 30X1MG</t>
  </si>
  <si>
    <t>180550</t>
  </si>
  <si>
    <t>MUCOSOLVAN LONG EFFECT</t>
  </si>
  <si>
    <t>15383</t>
  </si>
  <si>
    <t>HIPRES 5</t>
  </si>
  <si>
    <t>POR TBL NOB 90X5MG</t>
  </si>
  <si>
    <t>Analgetika a anestetika, kombinace</t>
  </si>
  <si>
    <t>107143</t>
  </si>
  <si>
    <t>OTIPAX</t>
  </si>
  <si>
    <t>AUR GTT SOL 1X16GM</t>
  </si>
  <si>
    <t>Anastrozol</t>
  </si>
  <si>
    <t>163354</t>
  </si>
  <si>
    <t>ANASTRAD 1 MG POTAHOVANÁ TABLETA</t>
  </si>
  <si>
    <t>POR TBL FLM 30X1MG</t>
  </si>
  <si>
    <t>163356</t>
  </si>
  <si>
    <t>POR TBL FLM 100X1MG</t>
  </si>
  <si>
    <t>164060</t>
  </si>
  <si>
    <t>ZYNZOL 1 MG</t>
  </si>
  <si>
    <t>164051</t>
  </si>
  <si>
    <t>POR TBL FLM 28X1MG H</t>
  </si>
  <si>
    <t>Antipropulziva</t>
  </si>
  <si>
    <t>Buprenorfin</t>
  </si>
  <si>
    <t>42761</t>
  </si>
  <si>
    <t>TRANSTEC 70 MCG/H</t>
  </si>
  <si>
    <t>DRM EMP TDR 5X40MG</t>
  </si>
  <si>
    <t>Fenoterol</t>
  </si>
  <si>
    <t>Glimepirid</t>
  </si>
  <si>
    <t>118032</t>
  </si>
  <si>
    <t>GLYMEXAN 4 MG</t>
  </si>
  <si>
    <t>Hydrochlorothiazid a kalium šetřící diuretika</t>
  </si>
  <si>
    <t>Ibuprofen</t>
  </si>
  <si>
    <t>32020</t>
  </si>
  <si>
    <t>IBUPROFEN AL 400</t>
  </si>
  <si>
    <t>POR TBL FLM 100X400MG</t>
  </si>
  <si>
    <t>Interferon alfa-2a</t>
  </si>
  <si>
    <t>16558</t>
  </si>
  <si>
    <t>ROFERON-A 3 MIU/0,5ML</t>
  </si>
  <si>
    <t>INJ SOL 5X0.5ML/3MU S</t>
  </si>
  <si>
    <t>193280</t>
  </si>
  <si>
    <t>ECANSYA 500 MG</t>
  </si>
  <si>
    <t>Kombinace a komplexy sloučenin hliníku, vápníku a hořčíku</t>
  </si>
  <si>
    <t>POR SUS 12X5ML</t>
  </si>
  <si>
    <t>Kyselina ibandronová</t>
  </si>
  <si>
    <t>26242</t>
  </si>
  <si>
    <t>BONDRONAT 50 MG</t>
  </si>
  <si>
    <t>POR TBL FLM 28X50MG</t>
  </si>
  <si>
    <t>Kyselina tiaprofenová</t>
  </si>
  <si>
    <t>96484</t>
  </si>
  <si>
    <t>SURGAM LÉČIVA</t>
  </si>
  <si>
    <t>POR TBL NOB 20X300MG</t>
  </si>
  <si>
    <t>Laktulóza</t>
  </si>
  <si>
    <t>Letrozol</t>
  </si>
  <si>
    <t>146257</t>
  </si>
  <si>
    <t>IMODIUM</t>
  </si>
  <si>
    <t>POR CPS DUR 8X2MG</t>
  </si>
  <si>
    <t>Makrogol</t>
  </si>
  <si>
    <t>POR PLV SOL 1X4</t>
  </si>
  <si>
    <t>23797</t>
  </si>
  <si>
    <t>GLUCOPHAGE 1000 MG</t>
  </si>
  <si>
    <t>56167</t>
  </si>
  <si>
    <t>PANGROL 20000</t>
  </si>
  <si>
    <t>POR TBL ENT 50 I</t>
  </si>
  <si>
    <t>Nimesulid</t>
  </si>
  <si>
    <t>33322</t>
  </si>
  <si>
    <t>NUTRIDRINK S PŘÍCHUTÍ ČOKOLÁDOVOU</t>
  </si>
  <si>
    <t>33328</t>
  </si>
  <si>
    <t>NUTRIDRINK S PŘÍCHUTÍ TROPICKÉHO OVOCE</t>
  </si>
  <si>
    <t>33530</t>
  </si>
  <si>
    <t>NUTRISON MULTI FIBRE</t>
  </si>
  <si>
    <t>33741</t>
  </si>
  <si>
    <t>NUTRIDRINK COMPACT PROTEIN S PŘÍCHUTÍ BANÁNOVOU</t>
  </si>
  <si>
    <t>33785</t>
  </si>
  <si>
    <t>FORTICARE S PŘÍCHUTÍ POMERANČ A CITRÓN</t>
  </si>
  <si>
    <t>33742</t>
  </si>
  <si>
    <t>NUTRIDRINK COMPACT PROTEIN S PŘÍCHUTÍ JAHODOVOU</t>
  </si>
  <si>
    <t>33787</t>
  </si>
  <si>
    <t>FORTICARE S PŘÍCHUTÍ CAPPUCCINO</t>
  </si>
  <si>
    <t>33786</t>
  </si>
  <si>
    <t>FORTICARE S PŘÍCHUTÍ BROSKEV A ZÁZVOR</t>
  </si>
  <si>
    <t>33678</t>
  </si>
  <si>
    <t>POR SOL 6X1500ML</t>
  </si>
  <si>
    <t>33848</t>
  </si>
  <si>
    <t>33513</t>
  </si>
  <si>
    <t>PROSURE PŘÍCHUŤ KÁVOVÁ</t>
  </si>
  <si>
    <t>POR SOL 1X240ML</t>
  </si>
  <si>
    <t>33603</t>
  </si>
  <si>
    <t>PROSURE PŘÍCHUŤ ČOKOLÁDOVÁ</t>
  </si>
  <si>
    <t>Pregabalin</t>
  </si>
  <si>
    <t>28223</t>
  </si>
  <si>
    <t>LYRICA 150 MG</t>
  </si>
  <si>
    <t>POR CPS DUR 56X150MG</t>
  </si>
  <si>
    <t>Rabeprazol</t>
  </si>
  <si>
    <t>192579</t>
  </si>
  <si>
    <t>APO-RABEPRAZOL 20 MG ENTEROSOLVENTNÍ TABLETY</t>
  </si>
  <si>
    <t>POR TBL ENT 98X20MG</t>
  </si>
  <si>
    <t>Ranitidin</t>
  </si>
  <si>
    <t>Různé jiné kombinace železa</t>
  </si>
  <si>
    <t>97402</t>
  </si>
  <si>
    <t>SORBIFER DURULES</t>
  </si>
  <si>
    <t>POR TBL FLM 50X100MG</t>
  </si>
  <si>
    <t>Silikony</t>
  </si>
  <si>
    <t>13388</t>
  </si>
  <si>
    <t>POR CPS MOL 25X40MG</t>
  </si>
  <si>
    <t>RCT SOL 2X67.5ML</t>
  </si>
  <si>
    <t>POR TBL NOB 100X25MG</t>
  </si>
  <si>
    <t>Tadalafil</t>
  </si>
  <si>
    <t>29255</t>
  </si>
  <si>
    <t>CIALIS 10 MG</t>
  </si>
  <si>
    <t>POR TBL FLM 4X10MG</t>
  </si>
  <si>
    <t>58702</t>
  </si>
  <si>
    <t>POR TBL NOB 100X20MG</t>
  </si>
  <si>
    <t>32086</t>
  </si>
  <si>
    <t>TRALGIT</t>
  </si>
  <si>
    <t>POR CPS DUR 20X50MG</t>
  </si>
  <si>
    <t>84262</t>
  </si>
  <si>
    <t>POR GTT SOL 1X96ML</t>
  </si>
  <si>
    <t>17926</t>
  </si>
  <si>
    <t>145963</t>
  </si>
  <si>
    <t>PARTRAMEC 37,5 MG/325 MG</t>
  </si>
  <si>
    <t>146896</t>
  </si>
  <si>
    <t>ZOLPIDEM MYLAN 10 MG</t>
  </si>
  <si>
    <t>POR TBL FLM 28X10MG</t>
  </si>
  <si>
    <t>*1026</t>
  </si>
  <si>
    <t>Ortopedicko protetické pomůcky sériově vyráběné</t>
  </si>
  <si>
    <t>140551</t>
  </si>
  <si>
    <t>PODPRSENKA KOMPRESIVNÍ EVA</t>
  </si>
  <si>
    <t>0765, 0768</t>
  </si>
  <si>
    <t>140622</t>
  </si>
  <si>
    <t>EPITÉZA MAMÁRNÍ ESSENTIAL LIGHT 2S</t>
  </si>
  <si>
    <t>SILIKONOVÁ ODLEHČENÁ, SYMETRICKÁ, 442</t>
  </si>
  <si>
    <t>125064</t>
  </si>
  <si>
    <t>125065</t>
  </si>
  <si>
    <t>Atenolol</t>
  </si>
  <si>
    <t>INJ SOL 10X2ML/8MG</t>
  </si>
  <si>
    <t>21726</t>
  </si>
  <si>
    <t>VERAL 50 MG</t>
  </si>
  <si>
    <t>POR TBL ENT 50X50MG</t>
  </si>
  <si>
    <t>11955</t>
  </si>
  <si>
    <t>DUROGESIC 12 MCG/H</t>
  </si>
  <si>
    <t>DRM EMP TDR 5X2.1MG</t>
  </si>
  <si>
    <t>155383</t>
  </si>
  <si>
    <t>ORM TBL SLG 30X100RG</t>
  </si>
  <si>
    <t>155391</t>
  </si>
  <si>
    <t>LUNALDIN 600 MIKROGRAMŮ SUBLINGVÁLNÍ TABLETY</t>
  </si>
  <si>
    <t>ORM TBL SLG 30X600RG</t>
  </si>
  <si>
    <t>Glycerol</t>
  </si>
  <si>
    <t>SUPPOSITORIA GLYCERINI LÉČIVA</t>
  </si>
  <si>
    <t>RCT SUP 10X2.06GM</t>
  </si>
  <si>
    <t>Granisetron</t>
  </si>
  <si>
    <t>102406</t>
  </si>
  <si>
    <t>EMEGAR 2 MG</t>
  </si>
  <si>
    <t>POR TBL FLM 5X2MG</t>
  </si>
  <si>
    <t>999999</t>
  </si>
  <si>
    <t>Jiná antibiotika pro lokální aplikaci</t>
  </si>
  <si>
    <t>1066</t>
  </si>
  <si>
    <t>FRAMYKOIN</t>
  </si>
  <si>
    <t>DRM UNG 10GM</t>
  </si>
  <si>
    <t>Jiná antihistaminika pro systémovou aplikaci</t>
  </si>
  <si>
    <t>POR TBL NOB 20X2MG</t>
  </si>
  <si>
    <t>185401</t>
  </si>
  <si>
    <t>46692</t>
  </si>
  <si>
    <t>EUTHYROX 75 MIKROGRAMŮ</t>
  </si>
  <si>
    <t>POR TBL NOB 100X75RG</t>
  </si>
  <si>
    <t>97186</t>
  </si>
  <si>
    <t>EUTHYROX 100 MIKROGRAMŮ</t>
  </si>
  <si>
    <t>POR TBL NOB 100X100RG</t>
  </si>
  <si>
    <t>199963</t>
  </si>
  <si>
    <t>Methotrexát (pouze perorální)</t>
  </si>
  <si>
    <t>157122</t>
  </si>
  <si>
    <t>METHOTREXAT EBEWE 10 MG TABLETY</t>
  </si>
  <si>
    <t>POR TBL NOB 10X10MG</t>
  </si>
  <si>
    <t>200310</t>
  </si>
  <si>
    <t>28217</t>
  </si>
  <si>
    <t>POR CPS DUR 56X75MG</t>
  </si>
  <si>
    <t>Rosuvastatin</t>
  </si>
  <si>
    <t>148078</t>
  </si>
  <si>
    <t>ROSUCARD 40 MG POTAHOVANÉ TABLETY</t>
  </si>
  <si>
    <t>16286</t>
  </si>
  <si>
    <t>STILNOX</t>
  </si>
  <si>
    <t>94292</t>
  </si>
  <si>
    <t>ZOLPIDEM-RATIOPHARM 10 MG</t>
  </si>
  <si>
    <t>Obvazový materiál, náplasti</t>
  </si>
  <si>
    <t>80194</t>
  </si>
  <si>
    <t>KRYTÍ MŘÍŽKA SILIKONOVÁ MEPITEL</t>
  </si>
  <si>
    <t>7,5X10CM,NEADHERENTNÍ K RÁNĚ,10KS</t>
  </si>
  <si>
    <t>169610</t>
  </si>
  <si>
    <t>KRYTÍ ANTIMIKROBIÁLNÍ MEPILEX TRANSFER AG</t>
  </si>
  <si>
    <t>7,5 X 8,5 CM,SILIKONOVÁ KONTAKTNÍ VRSTVA K.ODVODU EXSUDÁTU,10KS</t>
  </si>
  <si>
    <t>KRYTÍ HYDROGEL PRONTOSAN WOUND GEL X</t>
  </si>
  <si>
    <t>400508,250G</t>
  </si>
  <si>
    <t>81790</t>
  </si>
  <si>
    <t>KRYTÍ ANTIMIKROBIÁLNÍ MEPILEX AG</t>
  </si>
  <si>
    <t>10X10CM SE SILIKONOVOU VRSTVOU SAFETAC,5KS</t>
  </si>
  <si>
    <t>Aceklofenak</t>
  </si>
  <si>
    <t>160839</t>
  </si>
  <si>
    <t>BIOFENAC 100 MG POTAHOVANÉ TABLETY</t>
  </si>
  <si>
    <t>POR TBL FLM 60X100MG</t>
  </si>
  <si>
    <t>107869</t>
  </si>
  <si>
    <t>APO-ALLOPURINOL</t>
  </si>
  <si>
    <t>6618</t>
  </si>
  <si>
    <t>NEUROL 0,5</t>
  </si>
  <si>
    <t>83099</t>
  </si>
  <si>
    <t>XANAX SR 0,5 MG</t>
  </si>
  <si>
    <t>POR TBL PRO 30X0.5MG</t>
  </si>
  <si>
    <t>91788</t>
  </si>
  <si>
    <t>NEUROL 0,25</t>
  </si>
  <si>
    <t>2954</t>
  </si>
  <si>
    <t>AGEN 10</t>
  </si>
  <si>
    <t>Atorvastatin</t>
  </si>
  <si>
    <t>93018</t>
  </si>
  <si>
    <t>SORTIS 20 MG</t>
  </si>
  <si>
    <t>POR TBL FLM 100X20MG</t>
  </si>
  <si>
    <t>Betaxolol</t>
  </si>
  <si>
    <t>LEXAURIN 3</t>
  </si>
  <si>
    <t>132600</t>
  </si>
  <si>
    <t>42755</t>
  </si>
  <si>
    <t>TRANSTEC 35 MCG/H</t>
  </si>
  <si>
    <t>DRM EMP TDR 5X20MG</t>
  </si>
  <si>
    <t>Butylskopolaminium</t>
  </si>
  <si>
    <t>41155</t>
  </si>
  <si>
    <t>BUSCOPAN</t>
  </si>
  <si>
    <t>POR TBL OBD 20X10MG</t>
  </si>
  <si>
    <t>115402</t>
  </si>
  <si>
    <t>INJ SOL ISP 10X0.6ML/6KU</t>
  </si>
  <si>
    <t>Exemestan</t>
  </si>
  <si>
    <t>1258</t>
  </si>
  <si>
    <t>AROMASIN</t>
  </si>
  <si>
    <t>POR TBL FLM 30X25MG</t>
  </si>
  <si>
    <t>124566</t>
  </si>
  <si>
    <t>DOLFORIN 25 MCG/H</t>
  </si>
  <si>
    <t>DRM EMP TDR 5X4.8MG</t>
  </si>
  <si>
    <t>179576</t>
  </si>
  <si>
    <t>FENTANYL MYLAN 12 MIKROGRAMŮ/HODINU</t>
  </si>
  <si>
    <t>122572</t>
  </si>
  <si>
    <t>FENTALIS 100 MCG/H TRANSDERMÁLNÍ NÁPLAST</t>
  </si>
  <si>
    <t>DRM EMP TDR 5X23.12MG</t>
  </si>
  <si>
    <t>144277</t>
  </si>
  <si>
    <t>GRANISETRON MYLAN 1 MG</t>
  </si>
  <si>
    <t>POR TBL FLM 10X1MG</t>
  </si>
  <si>
    <t>144274</t>
  </si>
  <si>
    <t>POR TBL FLM 5X1MG</t>
  </si>
  <si>
    <t>Haloperidol</t>
  </si>
  <si>
    <t>2539</t>
  </si>
  <si>
    <t>HALOPERIDOL-RICHTER</t>
  </si>
  <si>
    <t>POR GTT SOL 1X10ML/20MG</t>
  </si>
  <si>
    <t>10835</t>
  </si>
  <si>
    <t>PALLADONE-SR 2 MG</t>
  </si>
  <si>
    <t>POR CPS PRO 60X2MG</t>
  </si>
  <si>
    <t>89818</t>
  </si>
  <si>
    <t>DOLGIT 800</t>
  </si>
  <si>
    <t>POR TBL FLM 50X800MG</t>
  </si>
  <si>
    <t>POR TBL ENT 30X20MG</t>
  </si>
  <si>
    <t>27023</t>
  </si>
  <si>
    <t>XELODA 150 MG</t>
  </si>
  <si>
    <t>POR TBL FLM 60X150MG</t>
  </si>
  <si>
    <t>193277</t>
  </si>
  <si>
    <t>88</t>
  </si>
  <si>
    <t>CODEIN SLOVAKOFARMA 15 MG</t>
  </si>
  <si>
    <t>POR TBL NOB 10X15MG</t>
  </si>
  <si>
    <t>Kyselina fusidová</t>
  </si>
  <si>
    <t>84492</t>
  </si>
  <si>
    <t>FUCIDIN</t>
  </si>
  <si>
    <t>DRM CRM 1X15GM 2%</t>
  </si>
  <si>
    <t>Kyselina klodronová</t>
  </si>
  <si>
    <t>56638</t>
  </si>
  <si>
    <t>BONEFOS 800 MG</t>
  </si>
  <si>
    <t>POR TBL FLM 60X800MG</t>
  </si>
  <si>
    <t>Kyselina valproová</t>
  </si>
  <si>
    <t>92587</t>
  </si>
  <si>
    <t>DEPAKINE CHRONO 500 MG SÉCABLE</t>
  </si>
  <si>
    <t>POR TBL RET 30X500MG</t>
  </si>
  <si>
    <t>Lansoprazol</t>
  </si>
  <si>
    <t>17122</t>
  </si>
  <si>
    <t>LANZUL 30 MG</t>
  </si>
  <si>
    <t>POR CPS DUR 56X30MG</t>
  </si>
  <si>
    <t>69190</t>
  </si>
  <si>
    <t>POR TBL NOB 50X50RG</t>
  </si>
  <si>
    <t>184244</t>
  </si>
  <si>
    <t>LETROX 75</t>
  </si>
  <si>
    <t>POR TBL NOB 50X75MCG II</t>
  </si>
  <si>
    <t>Mebeverin</t>
  </si>
  <si>
    <t>100301</t>
  </si>
  <si>
    <t>DUSPATALIN RETARD</t>
  </si>
  <si>
    <t>POR CPS RDR 30X200MG</t>
  </si>
  <si>
    <t>Měkký parafin a tukové produkty</t>
  </si>
  <si>
    <t>16466</t>
  </si>
  <si>
    <t>EXCIPIAL MAST S MANDLOVÝM OLEJEM</t>
  </si>
  <si>
    <t>DRM UNG 1X100GM</t>
  </si>
  <si>
    <t>Meloxikam</t>
  </si>
  <si>
    <t>13280</t>
  </si>
  <si>
    <t>RECOXA 15</t>
  </si>
  <si>
    <t>41730</t>
  </si>
  <si>
    <t>SEVREDOL 10 MG</t>
  </si>
  <si>
    <t>14814</t>
  </si>
  <si>
    <t>KREON 10 000</t>
  </si>
  <si>
    <t>14815</t>
  </si>
  <si>
    <t>32058</t>
  </si>
  <si>
    <t>INJ SOL 10X0.3ML</t>
  </si>
  <si>
    <t>12893</t>
  </si>
  <si>
    <t>POR TBL NOB 60X100MG</t>
  </si>
  <si>
    <t>POR GRA SUS 30X100MG I</t>
  </si>
  <si>
    <t>17187</t>
  </si>
  <si>
    <t>NIMESIL</t>
  </si>
  <si>
    <t>POR GRA SUS 30X100MG</t>
  </si>
  <si>
    <t>Oxykodon, kombinace</t>
  </si>
  <si>
    <t>138552</t>
  </si>
  <si>
    <t>TARGIN 40 MG/20 MG TABLETY S PRODLOUŽENÝM UVOLŇOVÁNÍM</t>
  </si>
  <si>
    <t>POR TBL PRO 60X40/20MG</t>
  </si>
  <si>
    <t>138538</t>
  </si>
  <si>
    <t>TARGIN 20 MG/10 MG TABLETY S PRODLOUŽENÝM UVOLŇOVÁNÍM</t>
  </si>
  <si>
    <t>POR TBL PRO 30X20/10MG</t>
  </si>
  <si>
    <t>138549</t>
  </si>
  <si>
    <t>POR TBL PRO 30X40/20MG</t>
  </si>
  <si>
    <t>Palonosetron</t>
  </si>
  <si>
    <t>185198</t>
  </si>
  <si>
    <t>ALOXI 250 MCG</t>
  </si>
  <si>
    <t>IVN INJ SOL 250RG/5ML</t>
  </si>
  <si>
    <t>ALOXI 250 MIKROGRAMŮ</t>
  </si>
  <si>
    <t>Pantoprazol</t>
  </si>
  <si>
    <t>109416</t>
  </si>
  <si>
    <t>NOLPAZA 40 MG ENTEROSOLVENTNÍ TABLETY</t>
  </si>
  <si>
    <t>POR TBL ENT 100X40MG</t>
  </si>
  <si>
    <t>Perindopril</t>
  </si>
  <si>
    <t>88708</t>
  </si>
  <si>
    <t>ALGIFEN</t>
  </si>
  <si>
    <t>PREDNISON 5 LÉČIVA</t>
  </si>
  <si>
    <t>POR TBL NOB 20X5MG</t>
  </si>
  <si>
    <t>Tapentadol</t>
  </si>
  <si>
    <t>153692</t>
  </si>
  <si>
    <t>153736</t>
  </si>
  <si>
    <t>153622</t>
  </si>
  <si>
    <t>153699</t>
  </si>
  <si>
    <t>153737</t>
  </si>
  <si>
    <t>Trazodon</t>
  </si>
  <si>
    <t>46444</t>
  </si>
  <si>
    <t>TRITTICO AC 150</t>
  </si>
  <si>
    <t>POR TBL RET 60X150MG</t>
  </si>
  <si>
    <t>Vápník, kombinace s vitaminem D a/nebo jinými léčivy</t>
  </si>
  <si>
    <t>189079</t>
  </si>
  <si>
    <t>CALCICHEW D3 LEMON 400 IU</t>
  </si>
  <si>
    <t>POR TBL MND 60</t>
  </si>
  <si>
    <t>Verapamil</t>
  </si>
  <si>
    <t>71950</t>
  </si>
  <si>
    <t>ISOPTIN SR 240 MG</t>
  </si>
  <si>
    <t>POR TBL PRO 30X240MG</t>
  </si>
  <si>
    <t>146893</t>
  </si>
  <si>
    <t>94775</t>
  </si>
  <si>
    <t>ZOLPINOX</t>
  </si>
  <si>
    <t>94776</t>
  </si>
  <si>
    <t>POR TBL FLM 50X10MG</t>
  </si>
  <si>
    <t>163145</t>
  </si>
  <si>
    <t>HYPNOGEN</t>
  </si>
  <si>
    <t>146897</t>
  </si>
  <si>
    <t>Fenoterol a ipratropium-bromid</t>
  </si>
  <si>
    <t>Itopridum</t>
  </si>
  <si>
    <t>75490</t>
  </si>
  <si>
    <t>KLACID 250</t>
  </si>
  <si>
    <t>POR TBL FLM 14X250MG</t>
  </si>
  <si>
    <t>Acetylcystein</t>
  </si>
  <si>
    <t>POR TBL EFF 10X600MG</t>
  </si>
  <si>
    <t>Aciklovir</t>
  </si>
  <si>
    <t>15375</t>
  </si>
  <si>
    <t>OPH UNG 1X4.5GM</t>
  </si>
  <si>
    <t>16474</t>
  </si>
  <si>
    <t>ARIMIDEX</t>
  </si>
  <si>
    <t>POR TBL FLM 28X1MG</t>
  </si>
  <si>
    <t>Azithromycin</t>
  </si>
  <si>
    <t>45010</t>
  </si>
  <si>
    <t>AZITROMYCIN SANDOZ 500 MG</t>
  </si>
  <si>
    <t>132676</t>
  </si>
  <si>
    <t>132810</t>
  </si>
  <si>
    <t>169278</t>
  </si>
  <si>
    <t>132647</t>
  </si>
  <si>
    <t>21565</t>
  </si>
  <si>
    <t>PALLADONE-SR 24 MG</t>
  </si>
  <si>
    <t>POR CPS PRO 20X24MG</t>
  </si>
  <si>
    <t>PAMYCON NA PŘÍPRAVU KAPEK</t>
  </si>
  <si>
    <t>DRM PLV SOL 1X1LAH</t>
  </si>
  <si>
    <t>Kyselina alendronová</t>
  </si>
  <si>
    <t>41669</t>
  </si>
  <si>
    <t>ALENDRONATE-TEVA 70 MG</t>
  </si>
  <si>
    <t>POR TBL NOB 4X70MG</t>
  </si>
  <si>
    <t>Losartan</t>
  </si>
  <si>
    <t>13894</t>
  </si>
  <si>
    <t>POR TBL FLM 90X50MG</t>
  </si>
  <si>
    <t>Mupirocin</t>
  </si>
  <si>
    <t>49113</t>
  </si>
  <si>
    <t>CONTROLOC 20 MG</t>
  </si>
  <si>
    <t>POR TBL ENT 28X20MG I</t>
  </si>
  <si>
    <t>Pikosíran sodný, kombinace</t>
  </si>
  <si>
    <t>191323</t>
  </si>
  <si>
    <t>PICOPREP PRÁŠEK PRO PERORÁLNÍ ROZTOK</t>
  </si>
  <si>
    <t>POR PLV SOL 50X2</t>
  </si>
  <si>
    <t>189080</t>
  </si>
  <si>
    <t>POR TBL MND 90</t>
  </si>
  <si>
    <t>Vinpocetin</t>
  </si>
  <si>
    <t>10253</t>
  </si>
  <si>
    <t>POR TBL NOB 90X10MG</t>
  </si>
  <si>
    <t>132799</t>
  </si>
  <si>
    <t>146889</t>
  </si>
  <si>
    <t>146894</t>
  </si>
  <si>
    <t>140633</t>
  </si>
  <si>
    <t>EPITÉZA MAMÁRNÍ POOPERAČNÍ PRIFORM STANDARD</t>
  </si>
  <si>
    <t>LEHKÁ TEXTILNÍ, 214</t>
  </si>
  <si>
    <t>140627</t>
  </si>
  <si>
    <t>EPITÉZA MAMÁRNÍ BALANCE 1D</t>
  </si>
  <si>
    <t>SILIKONOVÁ, KOREKČNÍ, 271 A</t>
  </si>
  <si>
    <t>162245</t>
  </si>
  <si>
    <t>ACC 100 NEO</t>
  </si>
  <si>
    <t>POR TBL EFF 20X100MG</t>
  </si>
  <si>
    <t>Amitriptylin</t>
  </si>
  <si>
    <t>87167</t>
  </si>
  <si>
    <t>AMITRIPTYLIN-SLOVAKOFARMA</t>
  </si>
  <si>
    <t>POR TBL FLM 50X28.3MG</t>
  </si>
  <si>
    <t>Antiagregancia kromě heparinu, kombinace</t>
  </si>
  <si>
    <t>57364</t>
  </si>
  <si>
    <t>AGGRENOX</t>
  </si>
  <si>
    <t>POR CPS RDR 60</t>
  </si>
  <si>
    <t>93016</t>
  </si>
  <si>
    <t>Bikalutamid</t>
  </si>
  <si>
    <t>128123</t>
  </si>
  <si>
    <t>BINABIC 50 MG</t>
  </si>
  <si>
    <t>Dabigatran-etexilát</t>
  </si>
  <si>
    <t>29327</t>
  </si>
  <si>
    <t>PRADAXA 110 MG</t>
  </si>
  <si>
    <t>POR CPS DUR 30X1X110MG</t>
  </si>
  <si>
    <t>Digoxin</t>
  </si>
  <si>
    <t>83318</t>
  </si>
  <si>
    <t>DIGOXIN 0,125 LÉČIVA</t>
  </si>
  <si>
    <t>POR TBL NOB 30X0.125MG</t>
  </si>
  <si>
    <t>Hydrokortison</t>
  </si>
  <si>
    <t>HYDROCORTISON LÉČIVA</t>
  </si>
  <si>
    <t>DRM UNG 1X10GM 1%</t>
  </si>
  <si>
    <t>Cholekalciferol</t>
  </si>
  <si>
    <t>12023</t>
  </si>
  <si>
    <t>VIGANTOL</t>
  </si>
  <si>
    <t>132844</t>
  </si>
  <si>
    <t>193274</t>
  </si>
  <si>
    <t>ECANSYA 300 MG</t>
  </si>
  <si>
    <t>POR TBL FLM 120X300MG</t>
  </si>
  <si>
    <t>193264</t>
  </si>
  <si>
    <t>ECANSYA 150 MG</t>
  </si>
  <si>
    <t>Kyselina acetylsalicylová</t>
  </si>
  <si>
    <t>151142</t>
  </si>
  <si>
    <t>ANOPYRIN 100 MG</t>
  </si>
  <si>
    <t>155781</t>
  </si>
  <si>
    <t>GODASAL 100</t>
  </si>
  <si>
    <t>Kyselina listová</t>
  </si>
  <si>
    <t>76064</t>
  </si>
  <si>
    <t>ACIDUM FOLICUM LÉČIVA</t>
  </si>
  <si>
    <t>POR TBL OBD 30X10MG</t>
  </si>
  <si>
    <t>Makrogol, kombinace</t>
  </si>
  <si>
    <t>60087</t>
  </si>
  <si>
    <t>LINOLA</t>
  </si>
  <si>
    <t>DRM CRM 1X50GM</t>
  </si>
  <si>
    <t>Mirtazapin</t>
  </si>
  <si>
    <t>105845</t>
  </si>
  <si>
    <t>MIRTAZAPIN ORION 15 MG</t>
  </si>
  <si>
    <t>POR TBL DIS 90X15MG</t>
  </si>
  <si>
    <t>Naftidrofuryl</t>
  </si>
  <si>
    <t>66014</t>
  </si>
  <si>
    <t>ENELBIN 100 RETARD</t>
  </si>
  <si>
    <t>162579</t>
  </si>
  <si>
    <t>ONDANSETRON ACCORD 2MG/ML INJEKČNÍ/INFUZNÍ ROZTOK</t>
  </si>
  <si>
    <t>INJ+INF SOL 5X4ML/8MG</t>
  </si>
  <si>
    <t>16981</t>
  </si>
  <si>
    <t>ONDANSETRON ARDEZ</t>
  </si>
  <si>
    <t>INJ SOL 5X8MG/4ML</t>
  </si>
  <si>
    <t>167644</t>
  </si>
  <si>
    <t>ALOXI 500 MIKROGRAMŮ</t>
  </si>
  <si>
    <t>POR CPS MOL 1X500RG</t>
  </si>
  <si>
    <t>Prednisolon a antiseptika</t>
  </si>
  <si>
    <t>Ramipril</t>
  </si>
  <si>
    <t>56977</t>
  </si>
  <si>
    <t>POR TBL NOB 30X2.5MG</t>
  </si>
  <si>
    <t>Rilmenidin</t>
  </si>
  <si>
    <t>94329</t>
  </si>
  <si>
    <t>AKTIFERRIN</t>
  </si>
  <si>
    <t>POR CPS MOL 20</t>
  </si>
  <si>
    <t>94584</t>
  </si>
  <si>
    <t>POR CPS MOL 50</t>
  </si>
  <si>
    <t>75022</t>
  </si>
  <si>
    <t>COTRIMOXAZOL AL FORTE</t>
  </si>
  <si>
    <t>POR TBL NOB 10X960MG</t>
  </si>
  <si>
    <t>17929</t>
  </si>
  <si>
    <t>Triamcinolon</t>
  </si>
  <si>
    <t>162502</t>
  </si>
  <si>
    <t>TRIAMCINOLON TEVA</t>
  </si>
  <si>
    <t>DRM EML 1X30GM</t>
  </si>
  <si>
    <t>146899</t>
  </si>
  <si>
    <t>16285</t>
  </si>
  <si>
    <t>*3009</t>
  </si>
  <si>
    <t>*3012</t>
  </si>
  <si>
    <t>Dexamethason a antiinfektiva</t>
  </si>
  <si>
    <t>2547</t>
  </si>
  <si>
    <t>OPH UNG 1X3.5GM</t>
  </si>
  <si>
    <t>Nystatin, kombinace</t>
  </si>
  <si>
    <t>59450</t>
  </si>
  <si>
    <t>POLYGYNAX</t>
  </si>
  <si>
    <t>VAG CPS MOL 6 PVC</t>
  </si>
  <si>
    <t>Silymarin</t>
  </si>
  <si>
    <t>76762</t>
  </si>
  <si>
    <t>SILYMARIN AL 50</t>
  </si>
  <si>
    <t>POR TBL OBD 30X50MG</t>
  </si>
  <si>
    <t>DIAZEPAM SLOVAKOFARMA 5 MG</t>
  </si>
  <si>
    <t>77047</t>
  </si>
  <si>
    <t>PROTHIADEN 75</t>
  </si>
  <si>
    <t>POR TBL FLM 30X75MG</t>
  </si>
  <si>
    <t>Rutosid, kombinace</t>
  </si>
  <si>
    <t>ASCORUTIN</t>
  </si>
  <si>
    <t>29259</t>
  </si>
  <si>
    <t>CIALIS 20 MG</t>
  </si>
  <si>
    <t>POR TBL FLM 4X20MG</t>
  </si>
  <si>
    <t>163149</t>
  </si>
  <si>
    <t>13703</t>
  </si>
  <si>
    <t>ZOVIRAX 200 MG</t>
  </si>
  <si>
    <t>86148</t>
  </si>
  <si>
    <t>AUGMENTIN 625 MG</t>
  </si>
  <si>
    <t>POR TBL FLM 21 II</t>
  </si>
  <si>
    <t>26636</t>
  </si>
  <si>
    <t>EMEND 125 MG</t>
  </si>
  <si>
    <t>POR CPS DUR 5X125MG</t>
  </si>
  <si>
    <t>Cinchokain</t>
  </si>
  <si>
    <t>RCT UNG 20GM</t>
  </si>
  <si>
    <t>132524</t>
  </si>
  <si>
    <t>POR TBL FLM 60X20MG</t>
  </si>
  <si>
    <t>Flukonazol</t>
  </si>
  <si>
    <t>64942</t>
  </si>
  <si>
    <t>DIFLUCAN 100 MG</t>
  </si>
  <si>
    <t>POR CPS DUR 28X100MG I</t>
  </si>
  <si>
    <t>180827</t>
  </si>
  <si>
    <t>HYDROCORTISON 10 MG JENAPHARM</t>
  </si>
  <si>
    <t>POR TBL NOB 100X10MG</t>
  </si>
  <si>
    <t>146255</t>
  </si>
  <si>
    <t>POR CPS DUR 60X2MG</t>
  </si>
  <si>
    <t>132604</t>
  </si>
  <si>
    <t>Naproxen</t>
  </si>
  <si>
    <t>201693</t>
  </si>
  <si>
    <t>POR TBL FLM 30X275MG II</t>
  </si>
  <si>
    <t>POR TBL FLM 10X200MG</t>
  </si>
  <si>
    <t>59687</t>
  </si>
  <si>
    <t>POR TBL FLM 14X200MG</t>
  </si>
  <si>
    <t>14451</t>
  </si>
  <si>
    <t>OMEPRAZOL 20 GALMED</t>
  </si>
  <si>
    <t>POR CPS DUR 28X20MG</t>
  </si>
  <si>
    <t>53346</t>
  </si>
  <si>
    <t>GASEC-20</t>
  </si>
  <si>
    <t>166422</t>
  </si>
  <si>
    <t>RILMENIDIN TEVA 1 MG TABLETY</t>
  </si>
  <si>
    <t>POR TBL NOB 60X1MG</t>
  </si>
  <si>
    <t>CALCICHEW D3 200 IU</t>
  </si>
  <si>
    <t>47516</t>
  </si>
  <si>
    <t>POR TBL MND 100</t>
  </si>
  <si>
    <t>132642</t>
  </si>
  <si>
    <t>Fytomenadion</t>
  </si>
  <si>
    <t>POR GTT EML 1X5ML/100MG</t>
  </si>
  <si>
    <t>Jiná antiinfektiva</t>
  </si>
  <si>
    <t>201452</t>
  </si>
  <si>
    <t>OPHTAL</t>
  </si>
  <si>
    <t>OPH AQA 4X25ML PLAST</t>
  </si>
  <si>
    <t>Kombinace různých antibiotik</t>
  </si>
  <si>
    <t>OPH UNG 1X5GM</t>
  </si>
  <si>
    <t>17992</t>
  </si>
  <si>
    <t>MAGNESII LACTICI 0,5 TBL. MEDICAMENTA</t>
  </si>
  <si>
    <t>POR TBL NOB 100X0.5GM</t>
  </si>
  <si>
    <t>54094</t>
  </si>
  <si>
    <t>TRITTICO AC 75</t>
  </si>
  <si>
    <t>POR TBL RET 30X75MG</t>
  </si>
  <si>
    <t>13704</t>
  </si>
  <si>
    <t>ZOVIRAX 400 MG</t>
  </si>
  <si>
    <t>POR TBL NOB 70X400MG</t>
  </si>
  <si>
    <t>125052</t>
  </si>
  <si>
    <t>Břišní tyfus, purifikovaný polysacharidový antigen</t>
  </si>
  <si>
    <t>85170</t>
  </si>
  <si>
    <t>TYPHIM VI</t>
  </si>
  <si>
    <t>INJ SOL ISP 1X0.5ML ST</t>
  </si>
  <si>
    <t>26331</t>
  </si>
  <si>
    <t>POR TBL FLM 100X5MG</t>
  </si>
  <si>
    <t>OPH GTT SUS 1X5ML</t>
  </si>
  <si>
    <t>Enalapril</t>
  </si>
  <si>
    <t>59641</t>
  </si>
  <si>
    <t>ENAP 20 MG</t>
  </si>
  <si>
    <t>Erdostein</t>
  </si>
  <si>
    <t>ERDOMED</t>
  </si>
  <si>
    <t>POR CPS DUR 20X300MG</t>
  </si>
  <si>
    <t>199680</t>
  </si>
  <si>
    <t>POR CPS DUR 60X300MG</t>
  </si>
  <si>
    <t>Etamsylát</t>
  </si>
  <si>
    <t>40539</t>
  </si>
  <si>
    <t>DICYNONE 500</t>
  </si>
  <si>
    <t>POR CPS DUR 60X500MG</t>
  </si>
  <si>
    <t>124575</t>
  </si>
  <si>
    <t>DOLFORIN 100 MCG/H</t>
  </si>
  <si>
    <t>DRM EMP TDR 5X19.2MG</t>
  </si>
  <si>
    <t>2668</t>
  </si>
  <si>
    <t>OPHTHALMO-HYDROCORTISON LÉČIVA</t>
  </si>
  <si>
    <t>OPH UNG 1X5GM/25MG</t>
  </si>
  <si>
    <t>Indapamid</t>
  </si>
  <si>
    <t>151949</t>
  </si>
  <si>
    <t>POR CPS DUR 100X2.5MG</t>
  </si>
  <si>
    <t>Inosin pranobex</t>
  </si>
  <si>
    <t>162748</t>
  </si>
  <si>
    <t>ISOPRINOSINE</t>
  </si>
  <si>
    <t>POR TBL NOB 100X500MG</t>
  </si>
  <si>
    <t>132644</t>
  </si>
  <si>
    <t>POR TBL NOB 14X500MG</t>
  </si>
  <si>
    <t>Kyselina aminomethylbenzoová</t>
  </si>
  <si>
    <t>98168</t>
  </si>
  <si>
    <t>POR TBL NOB 20X250MG</t>
  </si>
  <si>
    <t>47144</t>
  </si>
  <si>
    <t>LETROX 100</t>
  </si>
  <si>
    <t>POR TBL NOB 100X100RG I</t>
  </si>
  <si>
    <t>199801</t>
  </si>
  <si>
    <t>POR SUS 1X480ML</t>
  </si>
  <si>
    <t>89997</t>
  </si>
  <si>
    <t>LINOLA-FETT ÖLBAD</t>
  </si>
  <si>
    <t>DRM BAL 1X400ML</t>
  </si>
  <si>
    <t>INJ SOL 10X1ML/10MG</t>
  </si>
  <si>
    <t>192390</t>
  </si>
  <si>
    <t>POR TBL ENT 60X220MG</t>
  </si>
  <si>
    <t>192680</t>
  </si>
  <si>
    <t>POR TBL FLM 30X275MG I</t>
  </si>
  <si>
    <t>122113</t>
  </si>
  <si>
    <t>APO-OME 20</t>
  </si>
  <si>
    <t>POR CPS ETD 50X20MG</t>
  </si>
  <si>
    <t>117229</t>
  </si>
  <si>
    <t>138541</t>
  </si>
  <si>
    <t>POR TBL PRO 60X20/10MG</t>
  </si>
  <si>
    <t>49114</t>
  </si>
  <si>
    <t>POR TBL ENT 56X20MG</t>
  </si>
  <si>
    <t>49115</t>
  </si>
  <si>
    <t>POR TBL ENT 100X20MG</t>
  </si>
  <si>
    <t>120796</t>
  </si>
  <si>
    <t>Pseudoefedrin, kombinace</t>
  </si>
  <si>
    <t>83059</t>
  </si>
  <si>
    <t>CLARINASE REPETABS</t>
  </si>
  <si>
    <t>POR TBL RET 14</t>
  </si>
  <si>
    <t>Rivaroxaban</t>
  </si>
  <si>
    <t>168898</t>
  </si>
  <si>
    <t>XARELTO 15 MG</t>
  </si>
  <si>
    <t>POR TBL FLM 42X15MG</t>
  </si>
  <si>
    <t>168904</t>
  </si>
  <si>
    <t>XARELTO 20 MG</t>
  </si>
  <si>
    <t>POR TBL FLM 98X20MG</t>
  </si>
  <si>
    <t>132803</t>
  </si>
  <si>
    <t>Formoterol a budesonid</t>
  </si>
  <si>
    <t>180087</t>
  </si>
  <si>
    <t>SYMBICORT TURBUHALER 200 MIKROGRAMŮ/ 6 MIKROGRAMŮ/ INHALACE</t>
  </si>
  <si>
    <t>INH PLV 1X120DÁV</t>
  </si>
  <si>
    <t>Abirateron</t>
  </si>
  <si>
    <t>Estramustin</t>
  </si>
  <si>
    <t>58742</t>
  </si>
  <si>
    <t>ESTRACYT</t>
  </si>
  <si>
    <t>POR CPS DUR 100X140MG</t>
  </si>
  <si>
    <t>*1023</t>
  </si>
  <si>
    <t>*4005</t>
  </si>
  <si>
    <t>191730</t>
  </si>
  <si>
    <t>94933</t>
  </si>
  <si>
    <t>POR TBL FLM 14 II</t>
  </si>
  <si>
    <t>49006</t>
  </si>
  <si>
    <t>ATORIS 10</t>
  </si>
  <si>
    <t>POR TBL FLM 90X10MG</t>
  </si>
  <si>
    <t>93015</t>
  </si>
  <si>
    <t>SORTIS 10 MG</t>
  </si>
  <si>
    <t>107612</t>
  </si>
  <si>
    <t>132620</t>
  </si>
  <si>
    <t>132601</t>
  </si>
  <si>
    <t>132639</t>
  </si>
  <si>
    <t>10174</t>
  </si>
  <si>
    <t>ZYRTEC</t>
  </si>
  <si>
    <t>94950</t>
  </si>
  <si>
    <t>SEROPRAM 20 MG</t>
  </si>
  <si>
    <t>178661</t>
  </si>
  <si>
    <t>DESLORATADIN +PHARMA 5 MG POTAHOVANÉ TABLETY</t>
  </si>
  <si>
    <t>POR TBL FLM 50X5MG I</t>
  </si>
  <si>
    <t>125122</t>
  </si>
  <si>
    <t>APO-DICLO SR 100</t>
  </si>
  <si>
    <t>POR TBL RET 100X100MG</t>
  </si>
  <si>
    <t>185435</t>
  </si>
  <si>
    <t>Estradiol</t>
  </si>
  <si>
    <t>53798</t>
  </si>
  <si>
    <t>ESTROFEM 1 MG</t>
  </si>
  <si>
    <t>POR TBL FLM (3X28)X1MG</t>
  </si>
  <si>
    <t>66036</t>
  </si>
  <si>
    <t>MYCOMAX 100</t>
  </si>
  <si>
    <t>POR CPS DUR 28X100MG</t>
  </si>
  <si>
    <t>2785</t>
  </si>
  <si>
    <t>FUROSEMID - SLOVAKOFARMA FORTE</t>
  </si>
  <si>
    <t>POR TBL NOB 10X250MG</t>
  </si>
  <si>
    <t>Gliklazid</t>
  </si>
  <si>
    <t>Hydrochlorothiazid</t>
  </si>
  <si>
    <t>168</t>
  </si>
  <si>
    <t>HYDROCHLOROTHIAZID LÉČIVA</t>
  </si>
  <si>
    <t>Hydrokortison-butyrát</t>
  </si>
  <si>
    <t>9305</t>
  </si>
  <si>
    <t>LOCOID 0,1%</t>
  </si>
  <si>
    <t>200935</t>
  </si>
  <si>
    <t>202362</t>
  </si>
  <si>
    <t>IBALGIN 400</t>
  </si>
  <si>
    <t>POR TBL FLM 48X400MG</t>
  </si>
  <si>
    <t>Itrakonazol</t>
  </si>
  <si>
    <t>56067</t>
  </si>
  <si>
    <t>SPORANOX</t>
  </si>
  <si>
    <t>POR SOL 1X150ML</t>
  </si>
  <si>
    <t>202701</t>
  </si>
  <si>
    <t>POR TBL ENT 90X20MG</t>
  </si>
  <si>
    <t>155782</t>
  </si>
  <si>
    <t>POR TBL NOB 100</t>
  </si>
  <si>
    <t>200214</t>
  </si>
  <si>
    <t>POR TBL NOB 56X100MG</t>
  </si>
  <si>
    <t>185400</t>
  </si>
  <si>
    <t>POR TBL FLM 28X2.5MG</t>
  </si>
  <si>
    <t>Levetiracetam</t>
  </si>
  <si>
    <t>193738</t>
  </si>
  <si>
    <t>KEPPRA 500 MG</t>
  </si>
  <si>
    <t>POR TBL FLM 100X1X500MG</t>
  </si>
  <si>
    <t>147464</t>
  </si>
  <si>
    <t>EUTHYROX 137 MIKROGRAMŮ</t>
  </si>
  <si>
    <t>POR TBL NOB 100X137RG I</t>
  </si>
  <si>
    <t>Mefenoxalon</t>
  </si>
  <si>
    <t>DORSIFLEX 200 MG</t>
  </si>
  <si>
    <t>199800</t>
  </si>
  <si>
    <t>12354</t>
  </si>
  <si>
    <t>120795</t>
  </si>
  <si>
    <t>POR TBL NOB 90X4MG</t>
  </si>
  <si>
    <t>Spazmolytika, psycholeptika a analgetika v kombinaci</t>
  </si>
  <si>
    <t>91261</t>
  </si>
  <si>
    <t>SPASMOPAN</t>
  </si>
  <si>
    <t>RCT SUP 5</t>
  </si>
  <si>
    <t>51814</t>
  </si>
  <si>
    <t>TANYZ</t>
  </si>
  <si>
    <t>POR CPS RDR 30X0,4MG</t>
  </si>
  <si>
    <t>Tianeptin</t>
  </si>
  <si>
    <t>14808</t>
  </si>
  <si>
    <t>COAXIL</t>
  </si>
  <si>
    <t>POR TBL OBD 90X12.5MG</t>
  </si>
  <si>
    <t>207067</t>
  </si>
  <si>
    <t>TIANEPTIN MYLAN 12,5 MG</t>
  </si>
  <si>
    <t>POR TBL FLM 90X12.5MG I</t>
  </si>
  <si>
    <t>Tolperison</t>
  </si>
  <si>
    <t>MYDOCALM 150 MG</t>
  </si>
  <si>
    <t>192721</t>
  </si>
  <si>
    <t>TRAMYLPA 37,5 MG/325 MG</t>
  </si>
  <si>
    <t>192724</t>
  </si>
  <si>
    <t>2828</t>
  </si>
  <si>
    <t>TRIAMCINOLON LÉČIVA CRM</t>
  </si>
  <si>
    <t>DRM CRM 1X10GM/10MG</t>
  </si>
  <si>
    <t>Urea</t>
  </si>
  <si>
    <t>16461</t>
  </si>
  <si>
    <t>EXCIPIAL U HYDROLOTIO</t>
  </si>
  <si>
    <t>DRM EML 1X200ML</t>
  </si>
  <si>
    <t>146895</t>
  </si>
  <si>
    <t>146901</t>
  </si>
  <si>
    <t>132619</t>
  </si>
  <si>
    <t>180103</t>
  </si>
  <si>
    <t>SYMBICORT TURBUHALER 100 MIKROGRAMŮ/6 MIKROGRAMŮ/INHALACE</t>
  </si>
  <si>
    <t>INH PLV 2X120DÁV</t>
  </si>
  <si>
    <t>84129</t>
  </si>
  <si>
    <t>HERPESIN 400</t>
  </si>
  <si>
    <t>POR TBL NOB 50X400MG</t>
  </si>
  <si>
    <t>107868</t>
  </si>
  <si>
    <t>Atorvastatin a amlodipin</t>
  </si>
  <si>
    <t>30550</t>
  </si>
  <si>
    <t>CADUET 10 MG/10 MG</t>
  </si>
  <si>
    <t>Bromhexin</t>
  </si>
  <si>
    <t>12495</t>
  </si>
  <si>
    <t>BROMHEXIN 12 BC</t>
  </si>
  <si>
    <t>POR GTT SOL 1X30ML</t>
  </si>
  <si>
    <t>Cinakalcet</t>
  </si>
  <si>
    <t>28309</t>
  </si>
  <si>
    <t>MIMPARA 30 MG</t>
  </si>
  <si>
    <t>POR TBL FLM 28X30MG</t>
  </si>
  <si>
    <t>Dihydrokodein</t>
  </si>
  <si>
    <t>41823</t>
  </si>
  <si>
    <t>POR TBL RET 60X60MG</t>
  </si>
  <si>
    <t>Drotaverin</t>
  </si>
  <si>
    <t>192729</t>
  </si>
  <si>
    <t>NO-SPA</t>
  </si>
  <si>
    <t>POR TBL NOB 24X40MG</t>
  </si>
  <si>
    <t>Klotrimazol</t>
  </si>
  <si>
    <t>14807</t>
  </si>
  <si>
    <t>CANESTEN 3</t>
  </si>
  <si>
    <t>VAG CRM 1X20GM+3APL</t>
  </si>
  <si>
    <t>97864</t>
  </si>
  <si>
    <t>POR CPS DUR 50X250MG</t>
  </si>
  <si>
    <t>53143</t>
  </si>
  <si>
    <t>POR SUS 1X120ML</t>
  </si>
  <si>
    <t>Methylprednisolon</t>
  </si>
  <si>
    <t>40373</t>
  </si>
  <si>
    <t>MEDROL 16 MG</t>
  </si>
  <si>
    <t>POR TBL NOB 50X16MG</t>
  </si>
  <si>
    <t>115396</t>
  </si>
  <si>
    <t>HELICID 10 ZENTIVA</t>
  </si>
  <si>
    <t>POR CPS ETD 90X10MG</t>
  </si>
  <si>
    <t>25363</t>
  </si>
  <si>
    <t>Organismy produkující kyselinu mléčnou</t>
  </si>
  <si>
    <t>10554</t>
  </si>
  <si>
    <t>LACIDOFIL</t>
  </si>
  <si>
    <t>POR CPS DUR 45</t>
  </si>
  <si>
    <t>33488</t>
  </si>
  <si>
    <t>NUTRIDRINK PROTEIN S PŘÍCHUTÍ VANILKOVOU</t>
  </si>
  <si>
    <t>33490</t>
  </si>
  <si>
    <t>NUTRIDRINK PROTEIN S PŘÍCHUTÍ LESNÍHO OVOCE</t>
  </si>
  <si>
    <t>33418</t>
  </si>
  <si>
    <t>NUTRIDRINK COMPACT S PŘÍCHUTÍ JAHODOVOU</t>
  </si>
  <si>
    <t>33858</t>
  </si>
  <si>
    <t>NUTRIDRINK JUICE STYLE S PŘÍCHUTÍ JAHODOVOU</t>
  </si>
  <si>
    <t>33859</t>
  </si>
  <si>
    <t>NUTRIDRINK JUICE STYLE S PŘÍCHUTÍ JABLEČNOU</t>
  </si>
  <si>
    <t>166420</t>
  </si>
  <si>
    <t>POR TBL NOB 28X1MG</t>
  </si>
  <si>
    <t>164889</t>
  </si>
  <si>
    <t>CALTRATE 600 MG/400 IU D3 POTAHOVANÁ TABLETA</t>
  </si>
  <si>
    <t>POR TBL FLM 180</t>
  </si>
  <si>
    <t>125045</t>
  </si>
  <si>
    <t>94164</t>
  </si>
  <si>
    <t>CONCOR 5</t>
  </si>
  <si>
    <t>POR TBL RET 60X60MG B</t>
  </si>
  <si>
    <t>119672</t>
  </si>
  <si>
    <t>DICLOFENAC DUO PHARMASWISS 75 MG</t>
  </si>
  <si>
    <t>POR CPS RDR 30X75MG</t>
  </si>
  <si>
    <t>Famotidin</t>
  </si>
  <si>
    <t>47862</t>
  </si>
  <si>
    <t>FAMOSAN 20 MG</t>
  </si>
  <si>
    <t>84398</t>
  </si>
  <si>
    <t>POR CPS DUR 100X100MG</t>
  </si>
  <si>
    <t>94804</t>
  </si>
  <si>
    <t>MODURETIC</t>
  </si>
  <si>
    <t>21579</t>
  </si>
  <si>
    <t>PALLADONE-SR 16 MG</t>
  </si>
  <si>
    <t>POR CPS PRO 30X16MG</t>
  </si>
  <si>
    <t>21592</t>
  </si>
  <si>
    <t>POR CPS PRO 60X4MG</t>
  </si>
  <si>
    <t>21583</t>
  </si>
  <si>
    <t>POR CPS PRO 60X16MG</t>
  </si>
  <si>
    <t>2123</t>
  </si>
  <si>
    <t>94460</t>
  </si>
  <si>
    <t>BONEFOS 400 MG</t>
  </si>
  <si>
    <t>POR CPS DUR 100X400MG</t>
  </si>
  <si>
    <t>145173</t>
  </si>
  <si>
    <t>ZENARO 5 MG</t>
  </si>
  <si>
    <t>POR TBL FLM 28X5MG I</t>
  </si>
  <si>
    <t>11110</t>
  </si>
  <si>
    <t>POR TBL PRO 60X40MG</t>
  </si>
  <si>
    <t>167643</t>
  </si>
  <si>
    <t>POR CPS MOL 5X500RG</t>
  </si>
  <si>
    <t>101211</t>
  </si>
  <si>
    <t>POR TBL FLM 90X5MG</t>
  </si>
  <si>
    <t>101233</t>
  </si>
  <si>
    <t>POR TBL FLM 90X10 MG</t>
  </si>
  <si>
    <t>148074</t>
  </si>
  <si>
    <t>ROSUCARD 20 MG POTAHOVANÉ TABLETY</t>
  </si>
  <si>
    <t>POR TBL FLM 90X20MG</t>
  </si>
  <si>
    <t>Sertralin</t>
  </si>
  <si>
    <t>15421</t>
  </si>
  <si>
    <t>SERTRALIN 100 GENERICON</t>
  </si>
  <si>
    <t>POR TBL FLM 30X100MG</t>
  </si>
  <si>
    <t>53950</t>
  </si>
  <si>
    <t>ZOLOFT 50 MG</t>
  </si>
  <si>
    <t>146890</t>
  </si>
  <si>
    <t>132603</t>
  </si>
  <si>
    <t>Norethisteron a estrogen</t>
  </si>
  <si>
    <t>46646</t>
  </si>
  <si>
    <t>ACTIVELLE</t>
  </si>
  <si>
    <t>POR TBL FLM 3X28</t>
  </si>
  <si>
    <t>85524</t>
  </si>
  <si>
    <t>AMOKSIKLAV 375 MG</t>
  </si>
  <si>
    <t>Jiná imunostimulancia</t>
  </si>
  <si>
    <t>55676</t>
  </si>
  <si>
    <t>RIBOMUNYL</t>
  </si>
  <si>
    <t>114067</t>
  </si>
  <si>
    <t>Losartan a diuretika</t>
  </si>
  <si>
    <t>16464</t>
  </si>
  <si>
    <t>EXCIPIAL MAST</t>
  </si>
  <si>
    <t>47477</t>
  </si>
  <si>
    <t>Jinanový list (Ginkgo biloba)</t>
  </si>
  <si>
    <t>75124</t>
  </si>
  <si>
    <t>TEBOKAN 40 MG</t>
  </si>
  <si>
    <t>POR TBL FLM 50X40MG</t>
  </si>
  <si>
    <t>Levonorgestrel</t>
  </si>
  <si>
    <t>59377</t>
  </si>
  <si>
    <t>POSTINOR-2</t>
  </si>
  <si>
    <t>POR TBL NOB 2X0.75MG</t>
  </si>
  <si>
    <t>Temozolomid</t>
  </si>
  <si>
    <t>183522</t>
  </si>
  <si>
    <t>TEMOZOLOMIDE GLENMARK 100 MG TVRDÉ TOBOLKY</t>
  </si>
  <si>
    <t>POR CPS DUR 5X100MG</t>
  </si>
  <si>
    <t>183530</t>
  </si>
  <si>
    <t>TEMOZOLOMIDE GLENMARK 250 MG TVRDÉ TOBOLKY</t>
  </si>
  <si>
    <t>POR CPS DUR 5X250MG</t>
  </si>
  <si>
    <t>183524</t>
  </si>
  <si>
    <t>TEMOZOLOMIDE GLENMARK 140 MG TVRDÉ TOBOLKY</t>
  </si>
  <si>
    <t>POR CPS DUR 5X140MG</t>
  </si>
  <si>
    <t>183518</t>
  </si>
  <si>
    <t>TEMOZOLOMIDE GLENMARK 20 MG TVRDÉ TOBOLKY</t>
  </si>
  <si>
    <t>POR CPS DUR 5X20MG</t>
  </si>
  <si>
    <t>183525</t>
  </si>
  <si>
    <t>183531</t>
  </si>
  <si>
    <t>28839</t>
  </si>
  <si>
    <t>AERIUS 0,5 MG/ML</t>
  </si>
  <si>
    <t>POR SOL 1X120ML LŽIČKA</t>
  </si>
  <si>
    <t>183521</t>
  </si>
  <si>
    <t>Amorolfin</t>
  </si>
  <si>
    <t>45304</t>
  </si>
  <si>
    <t>LOCERYL 5% LÉČIVÝ LAK NA NEHTY</t>
  </si>
  <si>
    <t>DRM LAC UGC 1X2.5ML</t>
  </si>
  <si>
    <t>88746</t>
  </si>
  <si>
    <t>DRM UNG 1X15GM 2%</t>
  </si>
  <si>
    <t>92034</t>
  </si>
  <si>
    <t>DEPAKINE CHRONO 300 MG SÉCABLE</t>
  </si>
  <si>
    <t>POR TBL RET 100X300MG</t>
  </si>
  <si>
    <t>Takrolimus</t>
  </si>
  <si>
    <t>27314</t>
  </si>
  <si>
    <t>PROTOPIC 0.03% MAST</t>
  </si>
  <si>
    <t>DRM UNG 1X10GM</t>
  </si>
  <si>
    <t>183519</t>
  </si>
  <si>
    <t>17925</t>
  </si>
  <si>
    <t>Retinol (vitamin A)</t>
  </si>
  <si>
    <t>347</t>
  </si>
  <si>
    <t>VITAMIN A-SLOVAKOFARMA</t>
  </si>
  <si>
    <t>POR CPS MOL 50X30KU</t>
  </si>
  <si>
    <t>81247</t>
  </si>
  <si>
    <t>KRYTÍ ABSORPČNÍ TENKÉ MEPILEX LITE</t>
  </si>
  <si>
    <t>10X10CM,SE SILIKONOVOU VRSTVOU SAFETAC,5KS</t>
  </si>
  <si>
    <t>2720</t>
  </si>
  <si>
    <t>ATENOLOL AL 100</t>
  </si>
  <si>
    <t>2951</t>
  </si>
  <si>
    <t>ATENOLOL AL 50</t>
  </si>
  <si>
    <t>POR TBL NOB 100X50MG</t>
  </si>
  <si>
    <t>Atenolol a thiazidy</t>
  </si>
  <si>
    <t>76715</t>
  </si>
  <si>
    <t>TENORETIC</t>
  </si>
  <si>
    <t>17168</t>
  </si>
  <si>
    <t>BELOSALIC</t>
  </si>
  <si>
    <t>DRM SOL 50ML</t>
  </si>
  <si>
    <t>Betamethason a antiinfektiva</t>
  </si>
  <si>
    <t>91712</t>
  </si>
  <si>
    <t>GARASONE</t>
  </si>
  <si>
    <t>OPH+AUR GTT SOL 1X5ML</t>
  </si>
  <si>
    <t>128125</t>
  </si>
  <si>
    <t>BINABIC 150 MG</t>
  </si>
  <si>
    <t>POR TBL FLM 28X150MG</t>
  </si>
  <si>
    <t>Bimatoprost</t>
  </si>
  <si>
    <t>LUMIGAN 0,3 MG/ML</t>
  </si>
  <si>
    <t>155686</t>
  </si>
  <si>
    <t>Drospirenon a ethinylestradiol</t>
  </si>
  <si>
    <t>66196</t>
  </si>
  <si>
    <t>YADINE</t>
  </si>
  <si>
    <t>POR TBL FLM 3X21</t>
  </si>
  <si>
    <t>66195</t>
  </si>
  <si>
    <t>POR TBL FLM 1X21</t>
  </si>
  <si>
    <t>11063</t>
  </si>
  <si>
    <t>IBALGIN 600</t>
  </si>
  <si>
    <t>POR TBL FLM 30X600MG</t>
  </si>
  <si>
    <t>193265</t>
  </si>
  <si>
    <t>POR TBL FLM 120X150MG</t>
  </si>
  <si>
    <t>Mometason</t>
  </si>
  <si>
    <t>183840</t>
  </si>
  <si>
    <t>MOMETASON FUROÁT CIPLA 50 MIKROGRAMŮ/DÁVKU</t>
  </si>
  <si>
    <t>NAS SPR SUS 140X50RG</t>
  </si>
  <si>
    <t>Perindopril a amlodipin</t>
  </si>
  <si>
    <t>124101</t>
  </si>
  <si>
    <t>PRESTANCE 5 MG/10 MG</t>
  </si>
  <si>
    <t>Spiramycin</t>
  </si>
  <si>
    <t>64938</t>
  </si>
  <si>
    <t>ROVAMYCINE 3 M.I.U.</t>
  </si>
  <si>
    <t>POR TBL FLM 16X3MU</t>
  </si>
  <si>
    <t>163146</t>
  </si>
  <si>
    <t>165278</t>
  </si>
  <si>
    <t>ZOLPIDEM VITABALANS 10 MG POTAHOVANÉ TABLETY</t>
  </si>
  <si>
    <t>169918</t>
  </si>
  <si>
    <t>KRYTÍ NEADHERENTNÍ MEPITEL FILM</t>
  </si>
  <si>
    <t>10X12CM,SE SILIKONOVOU VRSTVOU SAFETAC,10KS</t>
  </si>
  <si>
    <t>Natamycin</t>
  </si>
  <si>
    <t>78213</t>
  </si>
  <si>
    <t>PIMAFUCIN</t>
  </si>
  <si>
    <t>VAG GLB 3X100MG</t>
  </si>
  <si>
    <t>Standardní lůžková péče</t>
  </si>
  <si>
    <t>Všeobecná ambulance</t>
  </si>
  <si>
    <t>Ambulance-radiační onkologie</t>
  </si>
  <si>
    <t>Preskripce a záchyt receptů a poukazů - orientační přehled</t>
  </si>
  <si>
    <t>Přehled plnění pozitivního listu (PL) - 
   preskripce léčivých přípravků dle objemu Kč mimo PL</t>
  </si>
  <si>
    <t>L02BG03 - Anastrozol</t>
  </si>
  <si>
    <t>N06AB06 - Sertralin</t>
  </si>
  <si>
    <t>J01MA02 - Ciprofloxacin</t>
  </si>
  <si>
    <t>L01BC06 - Kapecitabin</t>
  </si>
  <si>
    <t>N03AG01 - Kyselina valproová</t>
  </si>
  <si>
    <t>L02BB03 - Bikalutamid</t>
  </si>
  <si>
    <t>L03AB04 - Interferon alfa-2a</t>
  </si>
  <si>
    <t>N02AE01 - Buprenorfin</t>
  </si>
  <si>
    <t>C10AA07 - Rosuvastatin</t>
  </si>
  <si>
    <t>N03AX14 - Levetiracetam</t>
  </si>
  <si>
    <t>C10BX03 - Atorvastatin a amlodipin</t>
  </si>
  <si>
    <t>L01AX03 - Temozolomid</t>
  </si>
  <si>
    <t>G04CA02 - Tamsulosin</t>
  </si>
  <si>
    <t>L02BA01 - Tamoxifen</t>
  </si>
  <si>
    <t>A02BC03 - Lansoprazol</t>
  </si>
  <si>
    <t>L02BG06 - Exemestan</t>
  </si>
  <si>
    <t>M01AC06 - Meloxikam</t>
  </si>
  <si>
    <t>M05BA04 - Kyselina alendronová</t>
  </si>
  <si>
    <t>N06AX11 - Mirtazapin</t>
  </si>
  <si>
    <t>C07AG02 - Karvedilol</t>
  </si>
  <si>
    <t>B01AA03 - Warfarin</t>
  </si>
  <si>
    <t>J01DC02 - Cefuroxim</t>
  </si>
  <si>
    <t>R06AE09 - Levocetirizin</t>
  </si>
  <si>
    <t>L01BC06</t>
  </si>
  <si>
    <t>L02BA01</t>
  </si>
  <si>
    <t>L02BG03</t>
  </si>
  <si>
    <t>L03AB04</t>
  </si>
  <si>
    <t>N02AE01</t>
  </si>
  <si>
    <t>L01AX03</t>
  </si>
  <si>
    <t>A02BC03</t>
  </si>
  <si>
    <t>C10AA07</t>
  </si>
  <si>
    <t>L02BB03</t>
  </si>
  <si>
    <t>N03AG01</t>
  </si>
  <si>
    <t>L02BG06</t>
  </si>
  <si>
    <t>M01AC06</t>
  </si>
  <si>
    <t>M05BA04</t>
  </si>
  <si>
    <t>J01MA02</t>
  </si>
  <si>
    <t>B01AA03</t>
  </si>
  <si>
    <t>N06AX11</t>
  </si>
  <si>
    <t>C07AG02</t>
  </si>
  <si>
    <t>J01DC02</t>
  </si>
  <si>
    <t>R06AE09</t>
  </si>
  <si>
    <t>G04CA02</t>
  </si>
  <si>
    <t>N03AX14</t>
  </si>
  <si>
    <t>C10BX03</t>
  </si>
  <si>
    <t>N06AB06</t>
  </si>
  <si>
    <t>Přehled plnění PL - Preskripce léčivých přípravků - orientační přehled</t>
  </si>
  <si>
    <t>50115010     RTG materiál, filmy a chemikálie (sk.Z_504)</t>
  </si>
  <si>
    <t>50115040     laboratorní materiál (sk.Z_505)</t>
  </si>
  <si>
    <t>2101</t>
  </si>
  <si>
    <t>vedení klinického pracoviště</t>
  </si>
  <si>
    <t>vedení klinického pracoviště Celkem</t>
  </si>
  <si>
    <t>2103</t>
  </si>
  <si>
    <t>Národní onkologický registr - NOR</t>
  </si>
  <si>
    <t>Národní onkologický registr - NOR Celkem</t>
  </si>
  <si>
    <t>ZA004</t>
  </si>
  <si>
    <t>Obinadlo pruban č.  5 4273051</t>
  </si>
  <si>
    <t>ZA006</t>
  </si>
  <si>
    <t>Obinadlo pruban č.  8 427308</t>
  </si>
  <si>
    <t>ZA315</t>
  </si>
  <si>
    <t>Kompresa NT 5 x 5 cm / 2 ks sterilní 26501</t>
  </si>
  <si>
    <t>ZA316</t>
  </si>
  <si>
    <t>Krytí mepitel 7,5 x 10 cm bal. á 10 ks 290710</t>
  </si>
  <si>
    <t>ZA318</t>
  </si>
  <si>
    <t>Náplast transpore 1,25 cm x 9,14 m 1527-0</t>
  </si>
  <si>
    <t>ZA320</t>
  </si>
  <si>
    <t>Kompresa gáza 5 x 5 cm / 100 ks nest. 06001</t>
  </si>
  <si>
    <t>ZA331</t>
  </si>
  <si>
    <t>Obinadlo fixa crep 10 cm x 4 m 1323100104</t>
  </si>
  <si>
    <t>ZA413</t>
  </si>
  <si>
    <t>Kompresa gáza 10 x 10 cm / 100 ks 17 nití, 8 vrstev 06003</t>
  </si>
  <si>
    <t>ZA423</t>
  </si>
  <si>
    <t>Obinadlo elastické idealtex 12 cm x 5 m 9310633</t>
  </si>
  <si>
    <t>ZA446</t>
  </si>
  <si>
    <t>Vata buničitá přířezy 20 x 30 cm 1230200129</t>
  </si>
  <si>
    <t>ZA452</t>
  </si>
  <si>
    <t>Kompresa vliwazel 10 x 10  nesterilní 30430</t>
  </si>
  <si>
    <t>ZA453</t>
  </si>
  <si>
    <t>Kompresa vliwazel 10 x 20 nesterilní 30431</t>
  </si>
  <si>
    <t>ZA463</t>
  </si>
  <si>
    <t>Kompresa NT 10 x 20 cm / 2 ks sterilní 26620</t>
  </si>
  <si>
    <t>ZA464</t>
  </si>
  <si>
    <t>Kompresa NT 10 x 10 cm / 2 ks sterilní 26520</t>
  </si>
  <si>
    <t>ZA562</t>
  </si>
  <si>
    <t>Náplast cosmopor i. v. 6 x 8 cm 9008054</t>
  </si>
  <si>
    <t>ZA575</t>
  </si>
  <si>
    <t>Mediset pro žilní katetrizaci-basic 4552732</t>
  </si>
  <si>
    <t>ZA576</t>
  </si>
  <si>
    <t>Mediset pro močovou katetriz. á 20 ks 4552710</t>
  </si>
  <si>
    <t>ZA643</t>
  </si>
  <si>
    <t>Kompresa vliwasoft 10 x 20 nesterilní á 100 ks 12070</t>
  </si>
  <si>
    <t>ZB084</t>
  </si>
  <si>
    <t>Náplast transpore 2,50 cm x 9,14 m 1527-1</t>
  </si>
  <si>
    <t>ZC100</t>
  </si>
  <si>
    <t>Vata buničitá dělená 2 role / 500 ks 40 x 50 mm 1230200310</t>
  </si>
  <si>
    <t>ZD111</t>
  </si>
  <si>
    <t>Náplast omnifix E 5 cm x 10 m 9006493</t>
  </si>
  <si>
    <t>ZE108</t>
  </si>
  <si>
    <t>Krytí mepilex lite 10 x 10 cm bal. á 10 ks 284100-01</t>
  </si>
  <si>
    <t>ZH012</t>
  </si>
  <si>
    <t>Náplast micropore 2,50 cm x 5,00 m 840W</t>
  </si>
  <si>
    <t>ZI599</t>
  </si>
  <si>
    <t>Náplast curapor 10 x   8 cm 22121 ( náhrada za cosmopor )</t>
  </si>
  <si>
    <t>ZD634</t>
  </si>
  <si>
    <t>Krytí mepilex border sacrum 23 x 23 cm bal. á 5 ks 282400-01</t>
  </si>
  <si>
    <t>ZE894</t>
  </si>
  <si>
    <t>Krytí mepilex transfer Ag 7,5 x 8,5 cm bal. á 10 ks 394000</t>
  </si>
  <si>
    <t>ZF454</t>
  </si>
  <si>
    <t>Obinadlo elastické lenkideal krátkotažné 12 cm x 5 m bal. á 10 ks 19584</t>
  </si>
  <si>
    <t>ZA737</t>
  </si>
  <si>
    <t>Filtr mini spike modrý 4550234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</si>
  <si>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</si>
  <si>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</si>
  <si>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</si>
  <si>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</si>
  <si>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</si>
  <si>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</si>
  <si>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</si>
  <si>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</si>
  <si>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ZA964</t>
  </si>
  <si>
    <t>Stříkačka janett 3-dílná 60 ml sterilní vyplachovací MRG564</t>
  </si>
  <si>
    <t>ZB103</t>
  </si>
  <si>
    <t>Láhev k odsávačce flovac 2l hadice 1,8 m 000-036-021</t>
  </si>
  <si>
    <t>ZB117</t>
  </si>
  <si>
    <t>Lanceta haemolance modrá bal. á 100 ks DIS7575</t>
  </si>
  <si>
    <t>ZB249</t>
  </si>
  <si>
    <t>Sáček močový s křížovou výpustí sterilní 2000 ml ZAR-TNU201601</t>
  </si>
  <si>
    <t>ZB755</t>
  </si>
  <si>
    <t>Zkumavka 1,0 ml K3 edta fialová 454034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</si>
  <si>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</si>
  <si>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</si>
  <si>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</si>
  <si>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</si>
  <si>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</si>
  <si>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</si>
  <si>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ZB770</t>
  </si>
  <si>
    <t>Držák jehly excentrický Holdex 450263</t>
  </si>
  <si>
    <t>ZB771</t>
  </si>
  <si>
    <t>Držák jehly základní 450201</t>
  </si>
  <si>
    <t>ZB774</t>
  </si>
  <si>
    <t>Zkumavka červená 5 ml gel 456071</t>
  </si>
  <si>
    <t>ZB775</t>
  </si>
  <si>
    <t>Zkumavka koagulace 4 ml modrá 454328</t>
  </si>
  <si>
    <t>ZB893</t>
  </si>
  <si>
    <t>Stříkačka inzulinová omnican 0,5 ml 100j s jehlou 30 G 9151125S</t>
  </si>
  <si>
    <t>ZB949</t>
  </si>
  <si>
    <t>Pinzeta UH sterilní HAR999565</t>
  </si>
  <si>
    <t>ZC074</t>
  </si>
  <si>
    <t>Nebulizátor Typ 753 pro dospělé 01.000.08.753</t>
  </si>
  <si>
    <t>ZC769</t>
  </si>
  <si>
    <t>Hadička spojovací HS 1,8 x 450LL 606301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</si>
  <si>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</si>
  <si>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</si>
  <si>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</si>
  <si>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</si>
  <si>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</si>
  <si>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</si>
  <si>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</si>
  <si>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</si>
  <si>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</si>
  <si>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</si>
  <si>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ZH168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</si>
  <si>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</si>
  <si>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</si>
  <si>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</si>
  <si>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</si>
  <si>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</si>
  <si>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</si>
  <si>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</si>
  <si>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ZI179</t>
  </si>
  <si>
    <t>Zkumavka s mediem+ flovakovaný tampon eSwab růžový 490CE.A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</si>
  <si>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</si>
  <si>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</si>
  <si>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</si>
  <si>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</si>
  <si>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ZI436</t>
  </si>
  <si>
    <t>Brýle kyslíkové americký typ upevnění svorkou SOFT H-103106</t>
  </si>
  <si>
    <t>ZJ695</t>
  </si>
  <si>
    <t>Sonda žaludeční CH14 1200 mm s RTG linkou bal. á 50 ks 412014</t>
  </si>
  <si>
    <t>ZK799</t>
  </si>
  <si>
    <t>Zátka combi červená 4495101</t>
  </si>
  <si>
    <t>ZK735</t>
  </si>
  <si>
    <t>Konektor bezjehlový caresite bal. á 200 ks dohodnutá cena 7,93 Kč bez DPH 415122</t>
  </si>
  <si>
    <t>ZL688</t>
  </si>
  <si>
    <t>Proužky Accu-Check Inform IIStrip 50 EU1 á 50 ks 05942861</t>
  </si>
  <si>
    <t>ZL689</t>
  </si>
  <si>
    <t>Roztok Accu-Check Performa Int´l Controls 1+2 level 04861736</t>
  </si>
  <si>
    <t>ZA715</t>
  </si>
  <si>
    <t>Set infuzní intrafix primeline classic 150 cm 4062957</t>
  </si>
  <si>
    <t>ZB209</t>
  </si>
  <si>
    <t>Set transfúzní BLLP pro přetlakovou transfuzi bez vzdušného filtru hemomed 05123</t>
  </si>
  <si>
    <t>ZE079</t>
  </si>
  <si>
    <t>Set transfúzní non PVC s odvzdušněním a bakteriálním filtrem ZAR-I-TS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</si>
  <si>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</si>
  <si>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</si>
  <si>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</si>
  <si>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</si>
  <si>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</si>
  <si>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</si>
  <si>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ZA999</t>
  </si>
  <si>
    <t>Jehla injekční 0,5 x   16 mm oranžová 4657853</t>
  </si>
  <si>
    <t>ZB556</t>
  </si>
  <si>
    <t>Jehla injekční 1,2 x   40 mm růžová 4665120</t>
  </si>
  <si>
    <t>ZB729</t>
  </si>
  <si>
    <t>Jehla surecan 90°G20 žlutá zahnutá 20 mm ke krátkodobé infuzi bal. á 50 ks 4439937</t>
  </si>
  <si>
    <t>ZB768</t>
  </si>
  <si>
    <t>Jehla vakuová 216/38 mm zelená 450076</t>
  </si>
  <si>
    <t>ZB769</t>
  </si>
  <si>
    <t>Jehla vakuová 206/38 mm žlutá 450077</t>
  </si>
  <si>
    <t>ZB854</t>
  </si>
  <si>
    <t>Jehla surecan 90°G20 žlutá zahnutá 25 mm ke krátkodobé infuzi bal. á 50 ks 4439945</t>
  </si>
  <si>
    <t>ZK475</t>
  </si>
  <si>
    <t>Rukavice operační latexové s pudrem ansell medigrip plus vel. 7,0 303504 (303364)</t>
  </si>
  <si>
    <t>ZK476</t>
  </si>
  <si>
    <t>Rukavice operační latexové s pudrem ansell medigrip plus vel. 7,5 303505 (302925)</t>
  </si>
  <si>
    <t>ZK477</t>
  </si>
  <si>
    <t>Rukavice operační latexové s pudrem ansell medigrip plus vel. 8,0 303506(303366)</t>
  </si>
  <si>
    <t>ZK478</t>
  </si>
  <si>
    <t>Rukavice operační latexové s pudrem ansell medigrip plus vel. 8,5 303507(302927)</t>
  </si>
  <si>
    <t>ZM292</t>
  </si>
  <si>
    <t>Rukavice nitril sempercare bez p. M bal. á 200 ks 30803</t>
  </si>
  <si>
    <t>DG395</t>
  </si>
  <si>
    <t>Diagnostická souprava ABO set monoklonální na 30</t>
  </si>
  <si>
    <t>ZB173</t>
  </si>
  <si>
    <t>Maska kyslíková s hadičkou a nosní svorkou dospělá H-103013, OS/100</t>
  </si>
  <si>
    <t>ZA339</t>
  </si>
  <si>
    <t>Obinadlo hydrofilní   8 cm x   5 m 13006</t>
  </si>
  <si>
    <t>ZA509</t>
  </si>
  <si>
    <t>Náplast tegaderm 8,5 cm x 7,0 cm bal. á 100 ks s výřezem 1633W</t>
  </si>
  <si>
    <t>ZA593</t>
  </si>
  <si>
    <t>Tampon stáčený sterilní 20 x 20 cm / 5 ks 28003</t>
  </si>
  <si>
    <t>ZC550</t>
  </si>
  <si>
    <t>Krytí mepilex silikonový Ag 10 x 10 cm bal. á 5 ks 287110-00</t>
  </si>
  <si>
    <t>ZG299</t>
  </si>
  <si>
    <t>Náplast cosmopor steril 10 x 8 cm 900806</t>
  </si>
  <si>
    <t>ZH011</t>
  </si>
  <si>
    <t>Náplast micropore 1,25 cm x 9,14 m bal. á 24 ks 1530-0</t>
  </si>
  <si>
    <t>ZI600</t>
  </si>
  <si>
    <t>Náplast curapor 10 x 15 cm 22122 ( náhrada za cosmopor )</t>
  </si>
  <si>
    <t>ZI601</t>
  </si>
  <si>
    <t>Náplast curapor 10 x 20 cm 22123 ( náhrada za cosmopor )</t>
  </si>
  <si>
    <t>ZL663</t>
  </si>
  <si>
    <t>Krytí mastný tyl pharmatull 10 x 10 cm bal. á 10 ks P-Tull1010</t>
  </si>
  <si>
    <t>ZA791</t>
  </si>
  <si>
    <t>Stříkačka janett 3-dílná 140-160 ml sterilní vyplachovací JNP1543 MED114408</t>
  </si>
  <si>
    <t>ZB762</t>
  </si>
  <si>
    <t>Zkumavka červená 6 ml 456092</t>
  </si>
  <si>
    <t>ZB764</t>
  </si>
  <si>
    <t>Zkumavka zelená 4 ml 454051</t>
  </si>
  <si>
    <t>ZC498</t>
  </si>
  <si>
    <t>Držák močových sáčků UH 800800100</t>
  </si>
  <si>
    <t>ZH818</t>
  </si>
  <si>
    <t>Katetr močový foley CH20 180605-000200</t>
  </si>
  <si>
    <t>ZH845</t>
  </si>
  <si>
    <t>Tyčinka vatová medcomfort + glyc. citónová příchuť bal. á 75 ks 09157-100</t>
  </si>
  <si>
    <t>ZA360</t>
  </si>
  <si>
    <t>Jehla sterican 0,5 x 25 mm oranžová 9186158</t>
  </si>
  <si>
    <t>ZL070</t>
  </si>
  <si>
    <t>Rukavice operační gammex bez pudru PF EnLite vel. 6,0 353382</t>
  </si>
  <si>
    <t>ZM291</t>
  </si>
  <si>
    <t>Rukavice nitril sempercare bez p. S bal. á 200 ks 30802</t>
  </si>
  <si>
    <t>ZA338</t>
  </si>
  <si>
    <t>Obinadlo hydrofilní   6 cm x   5 m 13005</t>
  </si>
  <si>
    <t>ZA340</t>
  </si>
  <si>
    <t>Obinadlo hydrofilní 12 cm x   5 m 13008</t>
  </si>
  <si>
    <t>ZA429</t>
  </si>
  <si>
    <t>Obinadlo elastické idealtex   8 cm x 5 m 931061</t>
  </si>
  <si>
    <t>ZA547</t>
  </si>
  <si>
    <t>Krytí inadine nepřilnavé 9,5 x 9,5 cm 1/10 SYS01512EE</t>
  </si>
  <si>
    <t>ZA557</t>
  </si>
  <si>
    <t>Kompresa gáza sterilní 10 x 20 cm / 5 ks 26013</t>
  </si>
  <si>
    <t>ZB404</t>
  </si>
  <si>
    <t>Náplast cosmos 8 cm x 1 m 5403353</t>
  </si>
  <si>
    <t>ZD668</t>
  </si>
  <si>
    <t>Kompresa gáza 10 x 10 cm / 5 ks sterilní 1325019275</t>
  </si>
  <si>
    <t>ZD740</t>
  </si>
  <si>
    <t>Kompresa gáza sterilkompres 7,5 x 7,5 cm / 5 ks sterilní 1325019265(1230119225)</t>
  </si>
  <si>
    <t>ZF351</t>
  </si>
  <si>
    <t>Náplast transpore bílá 1,25 cm x 9,14 m bal. á 24 ks 1534-0</t>
  </si>
  <si>
    <t>ZL684</t>
  </si>
  <si>
    <t>Náplast santiband standard poinjekční jednotl. baleno 19 mm x 72 mm 652</t>
  </si>
  <si>
    <t>ZL995</t>
  </si>
  <si>
    <t>Obinadlo hyrofilní sterilní  6 cm x 5 m  004310190</t>
  </si>
  <si>
    <t>ZA733</t>
  </si>
  <si>
    <t>Mandren modrý 4215095</t>
  </si>
  <si>
    <t>ZB763</t>
  </si>
  <si>
    <t>Zkumavka červená 9 ml 455092</t>
  </si>
  <si>
    <t>ZB772</t>
  </si>
  <si>
    <t>Přechodka adaptér luer 450070</t>
  </si>
  <si>
    <t>ZC798</t>
  </si>
  <si>
    <t>Fonendoskop oboustranný 47 mm pro dospělé KVS-30L</t>
  </si>
  <si>
    <t>ZC906</t>
  </si>
  <si>
    <t>Škrtidlo se sponou pro dospělé 25 x 500 mm KVS25500</t>
  </si>
  <si>
    <t>ZF192</t>
  </si>
  <si>
    <t>Nádoba na kontaminovaný odpad 4 l 15-0004</t>
  </si>
  <si>
    <t>ZB767</t>
  </si>
  <si>
    <t>Jehla vakuová 226/38 mm černá 450075</t>
  </si>
  <si>
    <t>ZM293</t>
  </si>
  <si>
    <t>Rukavice nitril sempercare bez p. L bal. á 200 ks 30804</t>
  </si>
  <si>
    <t>ZM805</t>
  </si>
  <si>
    <t>M-Piece and Filter Kit bal á 20 ks 11-200-08-01</t>
  </si>
  <si>
    <t>ZA329</t>
  </si>
  <si>
    <t>Obinadlo fixa crep   6 cm x 4 m 1323100102</t>
  </si>
  <si>
    <t>ZA410</t>
  </si>
  <si>
    <t>Gáza v pásu 7 cm x 40 m, 17 nití 12002</t>
  </si>
  <si>
    <t>ZA502</t>
  </si>
  <si>
    <t>Tampon nesterilní stáčený 30 x 60 cm 1320300406</t>
  </si>
  <si>
    <t>ZA589</t>
  </si>
  <si>
    <t>Tampon sterilní stáčený 30 x 30 cm / 5 ks karton á 1500 ks 28007</t>
  </si>
  <si>
    <t>ZF352</t>
  </si>
  <si>
    <t>Náplast transpore bílá 2,50 cm x 9,14 m bal. á 12 ks 1534-1</t>
  </si>
  <si>
    <t>ZA707</t>
  </si>
  <si>
    <t>Katetr močový foley 12CH bal. á 12 ks 1125-02</t>
  </si>
  <si>
    <t>ZA755</t>
  </si>
  <si>
    <t>Ochrana ultrazvukových sond - vlhká 9041</t>
  </si>
  <si>
    <t>ZK473</t>
  </si>
  <si>
    <t>Rukavice operační latexové s pudrem ansell medigrip plus vel. 6,0 302922 (302762)</t>
  </si>
  <si>
    <t>50115050</t>
  </si>
  <si>
    <t>502 SZM obvazový (112 02 040)</t>
  </si>
  <si>
    <t>50115060</t>
  </si>
  <si>
    <t>503 SZM ostatní zdravotnický (112 02 100)</t>
  </si>
  <si>
    <t>50115063</t>
  </si>
  <si>
    <t>528 SZM sety (112 02 105)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</si>
  <si>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</si>
  <si>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</si>
  <si>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</si>
  <si>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</si>
  <si>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</si>
  <si>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</si>
  <si>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50115079</t>
  </si>
  <si>
    <t>542 SZM Intenzivní péče (112 02 100)</t>
  </si>
  <si>
    <t>Spotřeba zdravotnického materiálu - orientační přehled</t>
  </si>
  <si>
    <t>ON Data</t>
  </si>
  <si>
    <t>402 - Pracoviště klinické onkologie (bez radiační onkolo</t>
  </si>
  <si>
    <t>403 - Pracoviště radioterapie a radiační onkologie</t>
  </si>
  <si>
    <t xml:space="preserve">    -  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</si>
  <si>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</si>
  <si>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</si>
  <si>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</si>
  <si>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</si>
  <si>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beze jména</t>
  </si>
  <si>
    <t>Čížková Magdalena</t>
  </si>
  <si>
    <t>Klein Jiří</t>
  </si>
  <si>
    <t>MohelníkováDuchoňová Beatrice</t>
  </si>
  <si>
    <t>Študentová Hana</t>
  </si>
  <si>
    <t>Vrána David</t>
  </si>
  <si>
    <t>Zdravotní výkony vykázané na pracovišti v rámci ambulantní péče dle lékařů *</t>
  </si>
  <si>
    <t>402</t>
  </si>
  <si>
    <t>1</t>
  </si>
  <si>
    <t>0000498</t>
  </si>
  <si>
    <t>MAGNESIUM SULFURICUM BIOTIKA 10%</t>
  </si>
  <si>
    <t>0000499</t>
  </si>
  <si>
    <t>MAGNESIUM SULFURICUM BIOTIKA 20%</t>
  </si>
  <si>
    <t>0000502</t>
  </si>
  <si>
    <t>MESOCAIN 1%</t>
  </si>
  <si>
    <t>0000516</t>
  </si>
  <si>
    <t>NATRIUM CHLORATUM BIOTIKA SOLUTIO ISOTONICA</t>
  </si>
  <si>
    <t>0001125</t>
  </si>
  <si>
    <t>0002486</t>
  </si>
  <si>
    <t>KALIUM CHLORATUM LÉČIVA 7,5%</t>
  </si>
  <si>
    <t>0004071</t>
  </si>
  <si>
    <t>DITHIADEN INJ</t>
  </si>
  <si>
    <t>0006200</t>
  </si>
  <si>
    <t>TRAMAL INJEKČNÍ ROZTOK 50 MG/1 ML</t>
  </si>
  <si>
    <t>0006215</t>
  </si>
  <si>
    <t>DIPHERELINE S.R. 11,25 MG</t>
  </si>
  <si>
    <t>0007981</t>
  </si>
  <si>
    <t>NOVALGIN INJEKCE</t>
  </si>
  <si>
    <t>0009710</t>
  </si>
  <si>
    <t>SOLU-MEDROL 62,5 MG/ML</t>
  </si>
  <si>
    <t>0011421</t>
  </si>
  <si>
    <t>VINCRISTINE TEVA 1 MG/ML</t>
  </si>
  <si>
    <t>0012320</t>
  </si>
  <si>
    <t>ZOLADEX DEPOT 10,8 MG</t>
  </si>
  <si>
    <t>0012665</t>
  </si>
  <si>
    <t>5-FLUOROURACIL EBEWE</t>
  </si>
  <si>
    <t>0012666</t>
  </si>
  <si>
    <t>0012667</t>
  </si>
  <si>
    <t>0013804</t>
  </si>
  <si>
    <t>0015239</t>
  </si>
  <si>
    <t>0015243</t>
  </si>
  <si>
    <t>0016972</t>
  </si>
  <si>
    <t>ANZATAX 6 MG/ML</t>
  </si>
  <si>
    <t>0016975</t>
  </si>
  <si>
    <t>0017241</t>
  </si>
  <si>
    <t>0025419</t>
  </si>
  <si>
    <t>TARCEVA 100 MG</t>
  </si>
  <si>
    <t>0025555</t>
  </si>
  <si>
    <t>HERCEP</t>
  </si>
  <si>
    <t>0027190</t>
  </si>
  <si>
    <t>SUTENT</t>
  </si>
  <si>
    <t>0027191</t>
  </si>
  <si>
    <t>0027192</t>
  </si>
  <si>
    <t>0027193</t>
  </si>
  <si>
    <t>NEXAVA</t>
  </si>
  <si>
    <t>0028007</t>
  </si>
  <si>
    <t>ZOMETA 4 MG/5 ML</t>
  </si>
  <si>
    <t>0028028</t>
  </si>
  <si>
    <t>GLIVEC</t>
  </si>
  <si>
    <t>0028059</t>
  </si>
  <si>
    <t>FASLODEX 250 MG/5 ML</t>
  </si>
  <si>
    <t>0028197</t>
  </si>
  <si>
    <t>NEULASTA 6 MG</t>
  </si>
  <si>
    <t>0028386</t>
  </si>
  <si>
    <t>0028396</t>
  </si>
  <si>
    <t>AVASTI</t>
  </si>
  <si>
    <t>AVASTIN 25 MG/ML</t>
  </si>
  <si>
    <t>0028397</t>
  </si>
  <si>
    <t>0028761</t>
  </si>
  <si>
    <t>ERBITU</t>
  </si>
  <si>
    <t>0029240</t>
  </si>
  <si>
    <t>TORISE</t>
  </si>
  <si>
    <t>TORISEL 30 MG</t>
  </si>
  <si>
    <t>0029248</t>
  </si>
  <si>
    <t>VECTIB</t>
  </si>
  <si>
    <t>0040122</t>
  </si>
  <si>
    <t>HYDROCORTISON VALEANT</t>
  </si>
  <si>
    <t>0042267</t>
  </si>
  <si>
    <t>0042270</t>
  </si>
  <si>
    <t>0049317</t>
  </si>
  <si>
    <t>0052228</t>
  </si>
  <si>
    <t>0054539</t>
  </si>
  <si>
    <t>DOLMINA INJ</t>
  </si>
  <si>
    <t>0056005</t>
  </si>
  <si>
    <t>0056006</t>
  </si>
  <si>
    <t>0056055</t>
  </si>
  <si>
    <t>0065386</t>
  </si>
  <si>
    <t>ZOLADEX DEPOT 3,6 MG</t>
  </si>
  <si>
    <t>0076204</t>
  </si>
  <si>
    <t>TAXOL PRO INJ.</t>
  </si>
  <si>
    <t>0082952</t>
  </si>
  <si>
    <t>0084090</t>
  </si>
  <si>
    <t>0084229</t>
  </si>
  <si>
    <t>0084230</t>
  </si>
  <si>
    <t>0084231</t>
  </si>
  <si>
    <t>0091836</t>
  </si>
  <si>
    <t>0093105</t>
  </si>
  <si>
    <t>DEGAN 10 MG ROZTOK PRO INJEKCI</t>
  </si>
  <si>
    <t>0093746</t>
  </si>
  <si>
    <t>HEPARIN LÉČIVA</t>
  </si>
  <si>
    <t>0093969</t>
  </si>
  <si>
    <t>0094882</t>
  </si>
  <si>
    <t>0096885</t>
  </si>
  <si>
    <t>0097682</t>
  </si>
  <si>
    <t>0098197</t>
  </si>
  <si>
    <t>0098203</t>
  </si>
  <si>
    <t>0104242</t>
  </si>
  <si>
    <t>0107681</t>
  </si>
  <si>
    <t>DOXORUBICIN EBEWE 2 MG/ML</t>
  </si>
  <si>
    <t>0107682</t>
  </si>
  <si>
    <t>0117095</t>
  </si>
  <si>
    <t>IRINOTECAN TEVA 20 MG/ML</t>
  </si>
  <si>
    <t>0119618</t>
  </si>
  <si>
    <t>0122494</t>
  </si>
  <si>
    <t>0125298</t>
  </si>
  <si>
    <t>0125299</t>
  </si>
  <si>
    <t>0127909</t>
  </si>
  <si>
    <t>0127910</t>
  </si>
  <si>
    <t>0128132</t>
  </si>
  <si>
    <t>OXALIPLATIN KABI 5 MG/ML KONCENTRÁT PRO INFUZNÍ RO</t>
  </si>
  <si>
    <t>0128133</t>
  </si>
  <si>
    <t>0129597</t>
  </si>
  <si>
    <t>0139063</t>
  </si>
  <si>
    <t>DOXORUBICIN TEVA 2 MG/ML</t>
  </si>
  <si>
    <t>0139065</t>
  </si>
  <si>
    <t>0149318</t>
  </si>
  <si>
    <t>AFINIT</t>
  </si>
  <si>
    <t>AFINITOR 5 MG</t>
  </si>
  <si>
    <t>0149321</t>
  </si>
  <si>
    <t>0149443</t>
  </si>
  <si>
    <t>JAVLOR</t>
  </si>
  <si>
    <t>0149447</t>
  </si>
  <si>
    <t>0149996</t>
  </si>
  <si>
    <t>0160676</t>
  </si>
  <si>
    <t>GEMCITABIN EBEWE 40 MG/ML</t>
  </si>
  <si>
    <t>0162057</t>
  </si>
  <si>
    <t>0162207</t>
  </si>
  <si>
    <t>0162384</t>
  </si>
  <si>
    <t>FLUOROURACIL HOSPIRA 50 MG/ML INJEKČNÍ ROZTOK</t>
  </si>
  <si>
    <t>0162386</t>
  </si>
  <si>
    <t>0162387</t>
  </si>
  <si>
    <t>0163175</t>
  </si>
  <si>
    <t>0163183</t>
  </si>
  <si>
    <t>0163185</t>
  </si>
  <si>
    <t>0163187</t>
  </si>
  <si>
    <t>0163196</t>
  </si>
  <si>
    <t>CARBOPLATIN HOSPIRA 10 MG/ML KONCENTRÁT PRO INFUZN</t>
  </si>
  <si>
    <t>0163197</t>
  </si>
  <si>
    <t>0163198</t>
  </si>
  <si>
    <t>0163199</t>
  </si>
  <si>
    <t>0163307</t>
  </si>
  <si>
    <t>CALCIUM FOLINATE HOSPIRA 10 MG/ML</t>
  </si>
  <si>
    <t>0163310</t>
  </si>
  <si>
    <t>0164094</t>
  </si>
  <si>
    <t>CYCLOPLATIN 50</t>
  </si>
  <si>
    <t>0164095</t>
  </si>
  <si>
    <t>CYCLOPLATIN 450</t>
  </si>
  <si>
    <t>0164096</t>
  </si>
  <si>
    <t>CYCLOPLATIN 150</t>
  </si>
  <si>
    <t>0167356</t>
  </si>
  <si>
    <t>DOCETAXEL TEVA 20 MG/0,72 ML</t>
  </si>
  <si>
    <t>0167357</t>
  </si>
  <si>
    <t>DOCETAXEL TEVA 80 MG/2,88 ML</t>
  </si>
  <si>
    <t>0167725</t>
  </si>
  <si>
    <t>VOTRIE</t>
  </si>
  <si>
    <t>VOTRIENT 200 MG</t>
  </si>
  <si>
    <t>0167728</t>
  </si>
  <si>
    <t>0168721</t>
  </si>
  <si>
    <t>0169225</t>
  </si>
  <si>
    <t>BREVITAX 6 MG/ML</t>
  </si>
  <si>
    <t>0169227</t>
  </si>
  <si>
    <t>0169228</t>
  </si>
  <si>
    <t>0169459</t>
  </si>
  <si>
    <t>0169460</t>
  </si>
  <si>
    <t>0172173</t>
  </si>
  <si>
    <t>0172174</t>
  </si>
  <si>
    <t>0191565</t>
  </si>
  <si>
    <t>BLEOMEDAC</t>
  </si>
  <si>
    <t>0500356</t>
  </si>
  <si>
    <t>TYVERB</t>
  </si>
  <si>
    <t>0500566</t>
  </si>
  <si>
    <t>ZARZIO 30 MU/0,5 ML</t>
  </si>
  <si>
    <t>0500570</t>
  </si>
  <si>
    <t>9999991</t>
  </si>
  <si>
    <t>Nespecifikovany lek</t>
  </si>
  <si>
    <t>9999997</t>
  </si>
  <si>
    <t>0168322</t>
  </si>
  <si>
    <t>TYVERB 250 MG</t>
  </si>
  <si>
    <t>0500646</t>
  </si>
  <si>
    <t>0500647</t>
  </si>
  <si>
    <t>0168443</t>
  </si>
  <si>
    <t>ZYTIGA</t>
  </si>
  <si>
    <t>0185102</t>
  </si>
  <si>
    <t>YERVOY</t>
  </si>
  <si>
    <t>0185101</t>
  </si>
  <si>
    <t>0193520</t>
  </si>
  <si>
    <t>INLYTA</t>
  </si>
  <si>
    <t>0168043</t>
  </si>
  <si>
    <t>JEVTANA 60 MG</t>
  </si>
  <si>
    <t>JEVTAN</t>
  </si>
  <si>
    <t>0131861</t>
  </si>
  <si>
    <t>PACLITAXEL KABI 6 MG/ML KONCENTRÁT PRO INFUZNÍ ROZ</t>
  </si>
  <si>
    <t>0165507</t>
  </si>
  <si>
    <t>0165506</t>
  </si>
  <si>
    <t>0131863</t>
  </si>
  <si>
    <t>0131859</t>
  </si>
  <si>
    <t>0177659</t>
  </si>
  <si>
    <t>0177658</t>
  </si>
  <si>
    <t>0177657</t>
  </si>
  <si>
    <t>0177660</t>
  </si>
  <si>
    <t>0144562</t>
  </si>
  <si>
    <t>OXALIPLATIN ACCORD 5 MG/ML</t>
  </si>
  <si>
    <t>0181714</t>
  </si>
  <si>
    <t>0144563</t>
  </si>
  <si>
    <t>0055407</t>
  </si>
  <si>
    <t>0168084</t>
  </si>
  <si>
    <t>HALAVE</t>
  </si>
  <si>
    <t>HALAVEN 0.44 MG/ML</t>
  </si>
  <si>
    <t>0104240</t>
  </si>
  <si>
    <t>0124348</t>
  </si>
  <si>
    <t>0155098</t>
  </si>
  <si>
    <t>0119616</t>
  </si>
  <si>
    <t>0119617</t>
  </si>
  <si>
    <t>0193870</t>
  </si>
  <si>
    <t>PERJET</t>
  </si>
  <si>
    <t>0126913</t>
  </si>
  <si>
    <t>0126912</t>
  </si>
  <si>
    <t>0185368</t>
  </si>
  <si>
    <t>HERCEPTIN 600 MG</t>
  </si>
  <si>
    <t>0126911</t>
  </si>
  <si>
    <t>0168998</t>
  </si>
  <si>
    <t>0104239</t>
  </si>
  <si>
    <t>0193834</t>
  </si>
  <si>
    <t>ZALTRA</t>
  </si>
  <si>
    <t>0104241</t>
  </si>
  <si>
    <t>0193517</t>
  </si>
  <si>
    <t>0029631</t>
  </si>
  <si>
    <t>0194246</t>
  </si>
  <si>
    <t>XTANDI 40 MG</t>
  </si>
  <si>
    <t>2</t>
  </si>
  <si>
    <t>0007917</t>
  </si>
  <si>
    <t>Erytrocyty bez buffy coatu</t>
  </si>
  <si>
    <t>3</t>
  </si>
  <si>
    <t>0049487</t>
  </si>
  <si>
    <t>PUMPA INFUZNÍ - INFUSOR, 1009KP</t>
  </si>
  <si>
    <t>0049497</t>
  </si>
  <si>
    <t>KATETR HEMODIALYZAČNÍ DVOUCESTNÝ HIGH FLOW DOLPHIN</t>
  </si>
  <si>
    <t>0059031</t>
  </si>
  <si>
    <t>PUMPA INFUZNÍ</t>
  </si>
  <si>
    <t>V</t>
  </si>
  <si>
    <t>09121</t>
  </si>
  <si>
    <t>PUNKCE PARENCHYMATICKÉHO ORGÁNU NEBO DUTINY</t>
  </si>
  <si>
    <t>09127</t>
  </si>
  <si>
    <t>EKG VYŠETŘENÍ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</si>
  <si>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</si>
  <si>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</si>
  <si>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</si>
  <si>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</si>
  <si>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</si>
  <si>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</si>
  <si>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</si>
  <si>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</si>
  <si>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</si>
  <si>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</si>
  <si>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42023</t>
  </si>
  <si>
    <t>KONTROLNÍ VYŠETŘENÍ KLINICKÝM ONKOLOGEM</t>
  </si>
  <si>
    <t>09547</t>
  </si>
  <si>
    <t>REGULAČNÍ POPLATEK -- POJIŠTĚNEC OD ÚHRADY POPLATK</t>
  </si>
  <si>
    <t>99991</t>
  </si>
  <si>
    <t>(VZP) KÓD POUZE PRO CENTRA DLE VYHL. 368/2006 - SL</t>
  </si>
  <si>
    <t>42520</t>
  </si>
  <si>
    <t>APLIKACE PROTINÁDOROVÉ CHEMOTERAPIE</t>
  </si>
  <si>
    <t>09543</t>
  </si>
  <si>
    <t>SIGNÁLNÍ VÝKON KLINICKÉHO VYŠETŘENÍ / DO 31.12.201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</si>
  <si>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</si>
  <si>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</si>
  <si>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</si>
  <si>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</si>
  <si>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</si>
  <si>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</si>
  <si>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09223</t>
  </si>
  <si>
    <t>INTRAVENÓZNÍ INFÚZE U DOSPĚLÉHO NEBO DÍTĚTE NAD 10</t>
  </si>
  <si>
    <t>99999</t>
  </si>
  <si>
    <t>Nespecifikovany vykon</t>
  </si>
  <si>
    <t>42022</t>
  </si>
  <si>
    <t>CÍLENÉ VYŠETŘENÍ KLINICKÝM ONKOLOGEM</t>
  </si>
  <si>
    <t>09219</t>
  </si>
  <si>
    <t xml:space="preserve">INTRAVENÓZNÍ INJEKCE U DOSPĚLÉHO ČI DÍTĚTE NAD 10 </t>
  </si>
  <si>
    <t>42021</t>
  </si>
  <si>
    <t>KOMPLEXNÍ VYŠETŘENÍ KLINICKÝM ONKOLOGEM</t>
  </si>
  <si>
    <t>51881</t>
  </si>
  <si>
    <t>MULTIDISCIPLINÁRNÍ INDIKAČNÍ SEMINÁŘ K URČENÍ OPTI</t>
  </si>
  <si>
    <t>44211</t>
  </si>
  <si>
    <t>MANUÁLNÍ LYMFODRENÁŽ</t>
  </si>
  <si>
    <t>403</t>
  </si>
  <si>
    <t>0011420</t>
  </si>
  <si>
    <t>0018634</t>
  </si>
  <si>
    <t>ALKERAN</t>
  </si>
  <si>
    <t>0067547</t>
  </si>
  <si>
    <t>0069671</t>
  </si>
  <si>
    <t>INJECTIO PROCAINII CHLORATI 0,2% ARDEAPHARMA</t>
  </si>
  <si>
    <t>0096887</t>
  </si>
  <si>
    <t>0148679</t>
  </si>
  <si>
    <t>GEMCITABINE HOSPIRA 38 MG/ML KONCENTRÁT PRO PŘÍPRA</t>
  </si>
  <si>
    <t>0148680</t>
  </si>
  <si>
    <t>0043894</t>
  </si>
  <si>
    <t>EFFICAST 3B  35763/2MA</t>
  </si>
  <si>
    <t>0043897</t>
  </si>
  <si>
    <t>EFFICAST 3B  35763/2MA/M</t>
  </si>
  <si>
    <t>0043966</t>
  </si>
  <si>
    <t>PELVICAST 6B 35711/32MA</t>
  </si>
  <si>
    <t>0049486</t>
  </si>
  <si>
    <t>PUMPA INFUZNÍ - INFUSOR, 2C1008KP</t>
  </si>
  <si>
    <t>0094083</t>
  </si>
  <si>
    <t>PUMPA INFÚZNÍ ELASTOMERICKÁ EASYPUMP II</t>
  </si>
  <si>
    <t>43023</t>
  </si>
  <si>
    <t>KONTROLNÍ VYŠETŘENÍ RADIAČNÍM ONKOLOGEM</t>
  </si>
  <si>
    <t>43219</t>
  </si>
  <si>
    <t>PLÁNOVÁNÍ RADIOTERAPIE CO 60 NEBO URYCHLOVAČEM S P</t>
  </si>
  <si>
    <t>43315</t>
  </si>
  <si>
    <t>RADIOTERAPIE LINEÁRNÍM URYCHLOVAČEM S POUŽITÍM FIX</t>
  </si>
  <si>
    <t>43413</t>
  </si>
  <si>
    <t>HDR BRACHYTERAPIE POVRCHOVÁ S POMOCÍ AFTERLOADINGU</t>
  </si>
  <si>
    <t>43415</t>
  </si>
  <si>
    <t>BRACHYTERAPIE INTERSTICIÁLNÍ S AUTOMATICKÝM AFTERL</t>
  </si>
  <si>
    <t>43419</t>
  </si>
  <si>
    <t>BRACHYTERAPIE INTRAKAVITÁRNÍ S AUTOMATICKÝM AFTERL</t>
  </si>
  <si>
    <t>43619</t>
  </si>
  <si>
    <t>VERIFIKAČNÍ SNÍMEK NA OZAŘOVAČI (OVĚŘENÍ 1 POLE)</t>
  </si>
  <si>
    <t>43623</t>
  </si>
  <si>
    <t>PŘÍMÁ DOZIMETRIE NA NEMOCNÉM (1 MĚŘÍCÍ MÍSTO)</t>
  </si>
  <si>
    <t>43629</t>
  </si>
  <si>
    <t>VÝROBA INDIVIDUÁLNÍCH FIXAČNÍCH POMŮCEK PRO OZAŘOV</t>
  </si>
  <si>
    <t>43633</t>
  </si>
  <si>
    <t xml:space="preserve">RADIOTERAPIE POMOCÍ URYCHLOVAČE ČÁSTIC S POUŽITÍM </t>
  </si>
  <si>
    <t>43425</t>
  </si>
  <si>
    <t xml:space="preserve">PLÁNOVÁNÍ BRACHYTERAPIE S POUŽITÍM TPS (PLÁNOVACÍ </t>
  </si>
  <si>
    <t>43022</t>
  </si>
  <si>
    <t>CÍLENÉ VYŠETŘENÍ RADIAČNÍM ONKOLOGEM</t>
  </si>
  <si>
    <t>43217</t>
  </si>
  <si>
    <t>PLÁNOVÁNÍ RADIOTERAPIE CO 60 NEBO URYCHLOVAČEM</t>
  </si>
  <si>
    <t>09115</t>
  </si>
  <si>
    <t>ODBĚR BIOLOGICKÉHO MATERIÁLU JINÉHO NEŽ KREV NA KV</t>
  </si>
  <si>
    <t>43631</t>
  </si>
  <si>
    <t>PLÁNOVÁNÍ RADIOTERAPIE TECHNIKOU IMRT</t>
  </si>
  <si>
    <t>43621</t>
  </si>
  <si>
    <t>LOKALIZACE CÍLOVÉHO OBJEMU, NEBO SIMULACE OZAŘOVAC</t>
  </si>
  <si>
    <t>43311</t>
  </si>
  <si>
    <t>RADIOTERAPIE LINEÁRNÍM URYCHLOVAČEM (1 POLE)</t>
  </si>
  <si>
    <t>43635</t>
  </si>
  <si>
    <t>PLÁNOVÁNÍ STEREOTAKTICKÉ RADIOTERAPIE A RADIOCHIRU</t>
  </si>
  <si>
    <t>43637</t>
  </si>
  <si>
    <t>STEREOTAKTICKÁ RADIOTERAPIE LINEÁRNÍM URYCHLOVAČEM</t>
  </si>
  <si>
    <t>43113</t>
  </si>
  <si>
    <t>PLÁNOVÁNÍ RTG TERAPIE NEBO CS 137</t>
  </si>
  <si>
    <t>43111</t>
  </si>
  <si>
    <t>RTG TERAPIE 10-300 KV (1 POLE)</t>
  </si>
  <si>
    <t xml:space="preserve">   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</si>
  <si>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</si>
  <si>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</si>
  <si>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</si>
  <si>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</si>
  <si>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</si>
  <si>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</si>
  <si>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</si>
  <si>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</si>
  <si>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</si>
  <si>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</si>
  <si>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</si>
  <si>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</si>
  <si>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</si>
  <si>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</si>
  <si>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</si>
  <si>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</si>
  <si>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</si>
  <si>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</si>
  <si>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</si>
  <si>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</si>
  <si>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</si>
  <si>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</si>
  <si>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</si>
  <si>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</si>
  <si>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</si>
  <si>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</si>
  <si>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</si>
  <si>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</si>
  <si>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</si>
  <si>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</si>
  <si>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</si>
  <si>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</si>
  <si>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</si>
  <si>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</si>
  <si>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</si>
  <si>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</si>
  <si>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</si>
  <si>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</si>
  <si>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202</t>
  </si>
  <si>
    <t>22365</t>
  </si>
  <si>
    <t>ODBĚR PERIFERNÍCH KMENOVÝCH BUŇEK</t>
  </si>
  <si>
    <t>43611</t>
  </si>
  <si>
    <t>RADIOTERAPIE CS 137 (1 POLE)</t>
  </si>
  <si>
    <t>4F2</t>
  </si>
  <si>
    <t>0011389</t>
  </si>
  <si>
    <t>ETOPOSIDE-TEVA</t>
  </si>
  <si>
    <t>0011390</t>
  </si>
  <si>
    <t>0012669</t>
  </si>
  <si>
    <t>0012670</t>
  </si>
  <si>
    <t>0012671</t>
  </si>
  <si>
    <t>0049982</t>
  </si>
  <si>
    <t>0049983</t>
  </si>
  <si>
    <t>0049984</t>
  </si>
  <si>
    <t>0052547</t>
  </si>
  <si>
    <t>0117097</t>
  </si>
  <si>
    <t>0130199</t>
  </si>
  <si>
    <t>0130201</t>
  </si>
  <si>
    <t>0151455</t>
  </si>
  <si>
    <t>OXALIPLATIN HOSPIRA 5 MG/ML KONCENTRÁT PRO PŘÍPRAV</t>
  </si>
  <si>
    <t>0151456</t>
  </si>
  <si>
    <t>0148681</t>
  </si>
  <si>
    <t>0193325</t>
  </si>
  <si>
    <t>DOCETAXEL ACCORD 20 MG/1 ML</t>
  </si>
  <si>
    <t>0193326</t>
  </si>
  <si>
    <t>DOCETAXEL ACCORD 80 MG/4 ML</t>
  </si>
  <si>
    <t>0007955</t>
  </si>
  <si>
    <t>Erytrocyty deleukotizované</t>
  </si>
  <si>
    <t>0107959</t>
  </si>
  <si>
    <t>Trombocyty z aferézy deleukotizované</t>
  </si>
  <si>
    <t>0207921</t>
  </si>
  <si>
    <t>Plazma čerstvá zmrazená</t>
  </si>
  <si>
    <t>00601</t>
  </si>
  <si>
    <t>OD TYPU 01 - PRO NEMOCNICE TYPU 3, (KATEGORIE 6)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</si>
  <si>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</si>
  <si>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</si>
  <si>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</si>
  <si>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</si>
  <si>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</si>
  <si>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</si>
  <si>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43021</t>
  </si>
  <si>
    <t>KOMPLEXNÍ VYŠETŘENÍ RADIAČNÍM ONKOLOGEM</t>
  </si>
  <si>
    <t>00698</t>
  </si>
  <si>
    <t>OD TYPU 98 - PRO NEMOCNICE TYPU 3, (KATEGORIE 6) -</t>
  </si>
  <si>
    <t>42510</t>
  </si>
  <si>
    <t xml:space="preserve">NÁROČNÁ APLIKACE REŽIMŮ LÉČBY CYTOSTATIKY (1 DEN, </t>
  </si>
  <si>
    <t>4F3</t>
  </si>
  <si>
    <t>5F1</t>
  </si>
  <si>
    <t>GASTROTOMIE, DUODENOTOMIE NEBO JEDNODUCHÁ PYLOROPL</t>
  </si>
  <si>
    <t>22</t>
  </si>
  <si>
    <t>25</t>
  </si>
  <si>
    <t>26</t>
  </si>
  <si>
    <t>30</t>
  </si>
  <si>
    <t>31</t>
  </si>
  <si>
    <t>32</t>
  </si>
  <si>
    <t>59</t>
  </si>
  <si>
    <t>Zdravotní výkony vykázané na pracovišti pro pacienty hospitalizované ve FNOL - orientační přehled</t>
  </si>
  <si>
    <t>01311</t>
  </si>
  <si>
    <t>A</t>
  </si>
  <si>
    <t xml:space="preserve">MALIGNÍ ONEMOCNĚNÍ, NĚKTERÉ INFEKCE A DEGENERATIVNÍ PORUCHY NERVOVÉHO SYSTÉMU BEZ CC                </t>
  </si>
  <si>
    <t>01312</t>
  </si>
  <si>
    <t xml:space="preserve">MALIGNÍ ONEMOCNĚNÍ, NĚKTERÉ INFEKCE A DEGENERATIVNÍ PORUCHY NERVOVÉHO SYSTÉMU S CC                  </t>
  </si>
  <si>
    <t>02321</t>
  </si>
  <si>
    <t xml:space="preserve">JINÉ PORUCHY OKA BEZ CC                                                                             </t>
  </si>
  <si>
    <t>03301</t>
  </si>
  <si>
    <t xml:space="preserve">MALIGNÍ ONEMOCNĚNÍ UCHA, NOSU, ÚST A HRDLA BEZ CC                                                   </t>
  </si>
  <si>
    <t>03302</t>
  </si>
  <si>
    <t xml:space="preserve">MALIGNÍ ONEMOCNĚNÍ UCHA, NOSU, ÚST A HRDLA S CC                                                     </t>
  </si>
  <si>
    <t>03303</t>
  </si>
  <si>
    <t xml:space="preserve">MALIGNÍ ONEMOCNĚNÍ UCHA, NOSU, ÚST A HRDLA S MCC                                                    </t>
  </si>
  <si>
    <t>04031</t>
  </si>
  <si>
    <t xml:space="preserve">JINÉ VÝKONY PŘI PORUCHÁCH A ONEMOCNĚNÍCH DÝCHACÍHO SYSTÉMU BEZ CC                                   </t>
  </si>
  <si>
    <t>04341</t>
  </si>
  <si>
    <t xml:space="preserve">MALIGNÍ ONEMOCNĚNÍ DÝCHACÍHO SYSTÉMU BEZ CC                                                         </t>
  </si>
  <si>
    <t>04342</t>
  </si>
  <si>
    <t xml:space="preserve">MALIGNÍ ONEMOCNĚNÍ DÝCHACÍHO SYSTÉMU S CC                                                           </t>
  </si>
  <si>
    <t>04343</t>
  </si>
  <si>
    <t xml:space="preserve">MALIGNÍ ONEMOCNĚNÍ DÝCHACÍHO SYSTÉMU S MCC                                                          </t>
  </si>
  <si>
    <t>04402</t>
  </si>
  <si>
    <t xml:space="preserve">PNEUMOTORAX A PLEURÁNÍ VÝPOTEK S CC                                                                 </t>
  </si>
  <si>
    <t>06011</t>
  </si>
  <si>
    <t xml:space="preserve">VELKÉ VÝKONY NA TLUSTÉM A TENKÉM STŘEVU BEZ CC                                                      </t>
  </si>
  <si>
    <t>06102</t>
  </si>
  <si>
    <t xml:space="preserve">JINÉ VÝKONY PŘI PORUCHÁCH A ONEMOCNĚNÍCH TRÁVICÍHO SYSTÉMU S CC                                     </t>
  </si>
  <si>
    <t>06103</t>
  </si>
  <si>
    <t xml:space="preserve">JINÉ VÝKONY PŘI PORUCHÁCH A ONEMOCNĚNÍCH TRÁVICÍHO SYSTÉMU S MCC                                    </t>
  </si>
  <si>
    <t>06301</t>
  </si>
  <si>
    <t xml:space="preserve">MALIGNÍ ONEMOCNĚNÍ TRÁVICÍHO SYSTÉMU BEZ CC                                                         </t>
  </si>
  <si>
    <t>06302</t>
  </si>
  <si>
    <t xml:space="preserve">MALIGNÍ ONEMOCNĚNÍ TRÁVICÍHO SYSTÉMU S CC                                                           </t>
  </si>
  <si>
    <t>06303</t>
  </si>
  <si>
    <t xml:space="preserve">MALIGNÍ ONEMOCNĚNÍ TRÁVICÍHO SYSTÉMU S MCC                                                          </t>
  </si>
  <si>
    <t>07052</t>
  </si>
  <si>
    <t xml:space="preserve">JINÉ VÝKONY PŘI PORUCHÁCH A ONEMOCNĚNÍCH HEPATOBILIÁRNÍHO SYSTÉMU A PANKREATU S CC                  </t>
  </si>
  <si>
    <t>07311</t>
  </si>
  <si>
    <t xml:space="preserve">MALIGNÍ ONEMOCNĚNÍ HEPATOBILIÁRNÍHO SYSTÉMU A PANKREATU BEZ CC                                      </t>
  </si>
  <si>
    <t>07312</t>
  </si>
  <si>
    <t xml:space="preserve">MALIGNÍ ONEMOCNĚNÍ HEPATOBILIÁRNÍHO SYSTÉMU A PANKREATU S CC                                        </t>
  </si>
  <si>
    <t>07313</t>
  </si>
  <si>
    <t xml:space="preserve">MALIGNÍ ONEMOCNĚNÍ HEPATOBILIÁRNÍHO SYSTÉMU A PANKREATU S MCC                                       </t>
  </si>
  <si>
    <t>08331</t>
  </si>
  <si>
    <t xml:space="preserve">MALIGNÍ ONEMOCNĚNÍ MUSKULOSKELETÁLNÍHO SYSTÉMU A POJIVOVÉ TKÁNĚ, PATOLOGICKÉ ZLOMENINY BEZ CC       </t>
  </si>
  <si>
    <t>08332</t>
  </si>
  <si>
    <t xml:space="preserve">MALIGNÍ ONEMOCNĚNÍ MUSKULOSKELETÁLNÍHO SYSTÉMU A POJIVOVÉ TKÁNĚ, PATOLOGICKÉ ZLOMENINY S CC         </t>
  </si>
  <si>
    <t>08333</t>
  </si>
  <si>
    <t xml:space="preserve">MALIGNÍ ONEMOCNĚNÍ MUSKULOSKELETÁLNÍHO SYSTÉMU A POJIVOVÉ TKÁNĚ, PATOLOGICKÉ ZLOMENINY S MCC        </t>
  </si>
  <si>
    <t>09301</t>
  </si>
  <si>
    <t xml:space="preserve">ZÁVAŽNÉ PORUCHY KŮŽE BEZ CC                                                                         </t>
  </si>
  <si>
    <t>09302</t>
  </si>
  <si>
    <t xml:space="preserve">ZÁVAŽNÉ PORUCHY KŮŽE S CC                                                                           </t>
  </si>
  <si>
    <t>09303</t>
  </si>
  <si>
    <t xml:space="preserve">ZÁVAŽNÉ PORUCHY KŮŽE S MCC                                                                          </t>
  </si>
  <si>
    <t>09311</t>
  </si>
  <si>
    <t xml:space="preserve">MALIGNÍ ONEMOCNĚNÍ PRSŮ BEZ CC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</si>
  <si>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</si>
  <si>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</si>
  <si>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09313</t>
  </si>
  <si>
    <t xml:space="preserve">MALIGNÍ ONEMOCNĚNÍ PRSŮ S MCC                                                                       </t>
  </si>
  <si>
    <t>09342</t>
  </si>
  <si>
    <t xml:space="preserve">JINÉ PORUCHY KŮŽE A PRSU S CC                                                                       </t>
  </si>
  <si>
    <t>10331</t>
  </si>
  <si>
    <t xml:space="preserve">JINÉ ENDOKRINNÍ PORUCHY BEZ CC                                                                      </t>
  </si>
  <si>
    <t>11033</t>
  </si>
  <si>
    <t xml:space="preserve">VELKÉ VÝKONY NA LEDVINÁCH A MOČOVÝCH CESTÁCH S MCC                                                  </t>
  </si>
  <si>
    <t>11053</t>
  </si>
  <si>
    <t xml:space="preserve">MENŠÍ VÝKONY NA LEDVINÁCH, MOČOVÝCH CESTÁCH A MOČOVÉM MĚCHÝŘI S MCC                                 </t>
  </si>
  <si>
    <t>11301</t>
  </si>
  <si>
    <t xml:space="preserve">MALIGNÍ ONEMOCNĚNÍ LEDVIN A MOČOVÝCH CEST A LEDVINOVÉ SELHÁNÍ BEZ CC                                </t>
  </si>
  <si>
    <t>11302</t>
  </si>
  <si>
    <t xml:space="preserve">MALIGNÍ ONEMOCNĚNÍ LEDVIN A MOČOVÝCH CEST A LEDVINOVÉ SELHÁNÍ S CC                                  </t>
  </si>
  <si>
    <t>11303</t>
  </si>
  <si>
    <t xml:space="preserve">MALIGNÍ ONEMOCNĚNÍ LEDVIN A MOČOVÝCH CEST A LEDVINOVÉ SELHÁNÍ S MCC                                 </t>
  </si>
  <si>
    <t>12301</t>
  </si>
  <si>
    <t xml:space="preserve">MALIGNÍ ONEMOCNĚNÍ MUŽSKÉHO REPRODUKČNÍHO SYSTÉMU BEZ CC                                            </t>
  </si>
  <si>
    <t>12302</t>
  </si>
  <si>
    <t xml:space="preserve">MALIGNÍ ONEMOCNĚNÍ MUŽSKÉHO REPRODUKČNÍHO SYSTÉMU S CC                                              </t>
  </si>
  <si>
    <t>12303</t>
  </si>
  <si>
    <t xml:space="preserve">MALIGNÍ ONEMOCNĚNÍ MUŽSKÉHO REPRODUKČNÍHO SYSTÉMU S MCC                                             </t>
  </si>
  <si>
    <t>13103</t>
  </si>
  <si>
    <t xml:space="preserve">JINÉ VÝKONY PŘI PORUCHÁCH A ONEMOCNĚNÍCH ŽENSKÉHO REPRODUKČNÍHO SYSTÉMU S MCC                       </t>
  </si>
  <si>
    <t>13301</t>
  </si>
  <si>
    <t xml:space="preserve">MALIGNÍ ONEMOCNĚNÍ ŽENSKÉHO REPRODUKČNÍHO SYSTÉMU BEZ CC                                            </t>
  </si>
  <si>
    <t>13302</t>
  </si>
  <si>
    <t xml:space="preserve">MALIGNÍ ONEMOCNĚNÍ ŽENSKÉHO REPRODUKČNÍHO SYSTÉMU S CC                                              </t>
  </si>
  <si>
    <t>13303</t>
  </si>
  <si>
    <t xml:space="preserve">MALIGNÍ ONEMOCNĚNÍ ŽENSKÉHO REPRODUKČNÍHO SYSTÉMU S MCC                                             </t>
  </si>
  <si>
    <t>16331</t>
  </si>
  <si>
    <t xml:space="preserve">PORUCHY ČERVENÝCH KRVINEK, KROMĚ SRPKOVITÉ CHUDOKREVNOSTI BEZ CC                                    </t>
  </si>
  <si>
    <t>16332</t>
  </si>
  <si>
    <t xml:space="preserve">PORUCHY ČERVENÝCH KRVINEK, KROMĚ SRPKOVITÉ CHUDOKREVNOSTI S CC                                      </t>
  </si>
  <si>
    <t>16333</t>
  </si>
  <si>
    <t xml:space="preserve">PORUCHY ČERVENÝCH KRVINEK, KROMĚ SRPKOVITÉ CHUDOKREVNOSTI S MCC                                     </t>
  </si>
  <si>
    <t>17031</t>
  </si>
  <si>
    <t xml:space="preserve">MYELOPROLIFERATIVNÍ PORUCHY A ŠPATNĚ DIFERENCOVANÉ NÁDORY S VELKÝM VÝKONEM BEZ CC                   </t>
  </si>
  <si>
    <t>17032</t>
  </si>
  <si>
    <t xml:space="preserve">MYELOPROLIFERATIVNÍ PORUCHY A ŠPATNĚ DIFERENCOVANÉ NÁDORY S VELKÝM VÝKONEM S CC                     </t>
  </si>
  <si>
    <t xml:space="preserve">MYELOPROLIFERATIVNÍ PORUCHY A ŠPATNĚ DIFERENCOVANÉ NÁDORY S JINÝM VÝKONEM BEZ CC                    </t>
  </si>
  <si>
    <t>17043</t>
  </si>
  <si>
    <t xml:space="preserve">MYELOPROLIFERATIVNÍ PORUCHY A ŠPATNĚ DIFERENCOVANÉ NÁDORY S JINÝM VÝKONEM S MCC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</si>
  <si>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</si>
  <si>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</si>
  <si>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</si>
  <si>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</si>
  <si>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17323</t>
  </si>
  <si>
    <t xml:space="preserve">RADIOTERAPIE S MCC              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</si>
  <si>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</si>
  <si>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</si>
  <si>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</si>
  <si>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</si>
  <si>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</si>
  <si>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</si>
  <si>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</si>
  <si>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NÁDORŮ BEZ CC                         </t>
  </si>
  <si>
    <t>17343</t>
  </si>
  <si>
    <t xml:space="preserve">JINÉ MYELOPROLIFERATIVNÍ PORUCHY A DIAGNÓZA NEDIFERENCOVANÝCH NÁDORŮ S MCC                          </t>
  </si>
  <si>
    <t>23013</t>
  </si>
  <si>
    <t xml:space="preserve">OPERAČNÍ VÝKON S DIAGNÓZOU JINÉHO KONTAKTU SE ZDRAVOTNICKÝMI SLUŽBAMI S MCC                         </t>
  </si>
  <si>
    <t>23323</t>
  </si>
  <si>
    <t xml:space="preserve">JINÉ FAKTORY OVLIVŇUJÍCÍ ZDRAVOTNÍ STAV S MCC                                                       </t>
  </si>
  <si>
    <t>88872</t>
  </si>
  <si>
    <t xml:space="preserve">ROZSÁHLÉ VÝKONY, KTERÉ SE NETÝKAJÍ HLAVNÍ DIAGNÓZY S CC                                             </t>
  </si>
  <si>
    <t>88892</t>
  </si>
  <si>
    <t xml:space="preserve">VÝKONY OMEZENÉHO ROZSAHU, KTERÉ SE NETÝKAJÍ HLAVNÍ DIAGNÓZY S CC                                    </t>
  </si>
  <si>
    <t>Porovnání jednotlivých IR DRG skupin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</si>
  <si>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</si>
  <si>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</si>
  <si>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</si>
  <si>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</si>
  <si>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</si>
  <si>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</si>
  <si>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</si>
  <si>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809</t>
  </si>
  <si>
    <t>0077018</t>
  </si>
  <si>
    <t>89173</t>
  </si>
  <si>
    <t>ANTEGRÁDNÍ PYELOGRAFIE JEDNOSTRANNÁ</t>
  </si>
  <si>
    <t>89455</t>
  </si>
  <si>
    <t>PERKUTÁNNÍ NEFROSTOMIE JEDNOSTRANNÁ</t>
  </si>
  <si>
    <t>205</t>
  </si>
  <si>
    <t>87421</t>
  </si>
  <si>
    <t>CYTOLOGICKÉ NÁTĚRY SEDIMENTU CENTRIFUGOVANÉ TEKUTI</t>
  </si>
  <si>
    <t>87447</t>
  </si>
  <si>
    <t>CYTOLOGICKÉ PREPARÁTY ZHOTOVENÉ CYTOCENTRIFUGOU</t>
  </si>
  <si>
    <t>89313</t>
  </si>
  <si>
    <t xml:space="preserve">PERKUTÁNNÍ PUNKCE NEBO BIOPSIE ŘÍZENÁ RDG METODOU </t>
  </si>
  <si>
    <t>87525</t>
  </si>
  <si>
    <t>STANOVENÍ CYTOLOGICKÉ DIAGNÓZY III. STUPNĚ OBTÍŽNO</t>
  </si>
  <si>
    <t>87435</t>
  </si>
  <si>
    <t>STANDARDNÍ CYTOLOGICKÉ BARVENÍ,  ZA 4-10  PREPARÁT</t>
  </si>
  <si>
    <t>407</t>
  </si>
  <si>
    <t>0022077</t>
  </si>
  <si>
    <t>IOMERON 400</t>
  </si>
  <si>
    <t>0093625</t>
  </si>
  <si>
    <t>0093626</t>
  </si>
  <si>
    <t>0095609</t>
  </si>
  <si>
    <t>MICROPAQUE CT</t>
  </si>
  <si>
    <t>0002018</t>
  </si>
  <si>
    <t>99mTc-makrosalb inj.</t>
  </si>
  <si>
    <t>0002034</t>
  </si>
  <si>
    <t>99mTc-DTPA inj.</t>
  </si>
  <si>
    <t>0002035</t>
  </si>
  <si>
    <t>99mTc-MAG3 inj.</t>
  </si>
  <si>
    <t>0002067</t>
  </si>
  <si>
    <t>81m-krypton plyn k inhal.</t>
  </si>
  <si>
    <t>0002073</t>
  </si>
  <si>
    <t>99mTc-oxidronát disodný inj.</t>
  </si>
  <si>
    <t>0002077</t>
  </si>
  <si>
    <t>111In pentetreotid inj.</t>
  </si>
  <si>
    <t>0002087</t>
  </si>
  <si>
    <t>18F-FDG</t>
  </si>
  <si>
    <t>0110740</t>
  </si>
  <si>
    <t>VÁLCE (DVA) STERILNÍ, JEDNORÁZOVÉ DO INJEKTORU, CE</t>
  </si>
  <si>
    <t>47219</t>
  </si>
  <si>
    <t xml:space="preserve">SCINTIGRAFIE LEDVIN DYNAMICKÁ VČETNĚ STANOVENÍ GF </t>
  </si>
  <si>
    <t>47259</t>
  </si>
  <si>
    <t>SCINTIGRAFIE PLIC VENTILAČNÍ STATICKÁ</t>
  </si>
  <si>
    <t>47269</t>
  </si>
  <si>
    <t>TOMOGRAFICKÁ SCINTIGRAFIE - SPECT</t>
  </si>
  <si>
    <t>47355</t>
  </si>
  <si>
    <t>HYBRIDNÍ VÝPOČETNÍ A POZITRONOVÁ EMISNÍ TOMOGRAFIE</t>
  </si>
  <si>
    <t>47241</t>
  </si>
  <si>
    <t>SCINTIGRAFIE SKELETU</t>
  </si>
  <si>
    <t>47257</t>
  </si>
  <si>
    <t>SCINTIGRAFIE PLIC PERFÚZNÍ</t>
  </si>
  <si>
    <t>47267</t>
  </si>
  <si>
    <t>SCINTIGRAFIE  NÁDORU</t>
  </si>
  <si>
    <t>816</t>
  </si>
  <si>
    <t>94191</t>
  </si>
  <si>
    <t>FOTOGRAFIE GELU</t>
  </si>
  <si>
    <t>94119</t>
  </si>
  <si>
    <t>IZOLACE A UCHOVÁNÍ LIDSKÉ DNA (RNA)</t>
  </si>
  <si>
    <t>94193</t>
  </si>
  <si>
    <t>ELEKTROFORÉZA NUKLEOVÝCH KYSELIN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</si>
  <si>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</si>
  <si>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</si>
  <si>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</si>
  <si>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</si>
  <si>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</si>
  <si>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</si>
  <si>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</si>
  <si>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96157</t>
  </si>
  <si>
    <t>STANOVENÍ HEPARINOVÝCH JEDNOTEK ANTI XA</t>
  </si>
  <si>
    <t>96167</t>
  </si>
  <si>
    <t>KREVNÍ OBRAZ S PĚTI POPULAČNÍM DIFERENCIÁLNÍM POČT</t>
  </si>
  <si>
    <t>96191</t>
  </si>
  <si>
    <t>FAKTOR VIII - STANOVENÍ AKTIVITY</t>
  </si>
  <si>
    <t>96197</t>
  </si>
  <si>
    <t>FAKTOR XI - STANOVENÍ AKTIVITY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</si>
  <si>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</si>
  <si>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</si>
  <si>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</si>
  <si>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</si>
  <si>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</si>
  <si>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</si>
  <si>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</si>
  <si>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</si>
  <si>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</si>
  <si>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</si>
  <si>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</si>
  <si>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</si>
  <si>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</si>
  <si>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</si>
  <si>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</si>
  <si>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</si>
  <si>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</si>
  <si>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</si>
  <si>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</si>
  <si>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</si>
  <si>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</si>
  <si>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</si>
  <si>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96515</t>
  </si>
  <si>
    <t>FIBRIN DEGRADAČNÍ PRODUKTY KVANTITATIVNĚ</t>
  </si>
  <si>
    <t>96113</t>
  </si>
  <si>
    <t>PLAZMINOGEN - AKTIVITA</t>
  </si>
  <si>
    <t>96145</t>
  </si>
  <si>
    <t>DAPTT - SCREENING LA</t>
  </si>
  <si>
    <t>96325</t>
  </si>
  <si>
    <t>FIBRINOGEN (SÉRIE)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</si>
  <si>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</si>
  <si>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</si>
  <si>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</si>
  <si>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</si>
  <si>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</si>
  <si>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96199</t>
  </si>
  <si>
    <t>PROTEIN C - FUNKČNÍ AKTIVITA</t>
  </si>
  <si>
    <t>96215</t>
  </si>
  <si>
    <t>APC REZISTENCE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</si>
  <si>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</si>
  <si>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</si>
  <si>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</si>
  <si>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</si>
  <si>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</si>
  <si>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</si>
  <si>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</si>
  <si>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</si>
  <si>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</si>
  <si>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</si>
  <si>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</si>
  <si>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</si>
  <si>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</si>
  <si>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</si>
  <si>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</si>
  <si>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</si>
  <si>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</si>
  <si>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</si>
  <si>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</si>
  <si>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</si>
  <si>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</si>
  <si>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</si>
  <si>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</si>
  <si>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</si>
  <si>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</si>
  <si>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</si>
  <si>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81397</t>
  </si>
  <si>
    <t>ELEKTROFORÉZA PROTEINŮ (SÉRUM)</t>
  </si>
  <si>
    <t>81427</t>
  </si>
  <si>
    <t>FOSFOR ANORGANICKÝ</t>
  </si>
  <si>
    <t>81481</t>
  </si>
  <si>
    <t>AMYLÁZA PANKREATICKÁ</t>
  </si>
  <si>
    <t>81641</t>
  </si>
  <si>
    <t>ŽELEZO CELKOVÉ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</si>
  <si>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</si>
  <si>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</si>
  <si>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</si>
  <si>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</si>
  <si>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</si>
  <si>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</si>
  <si>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</si>
  <si>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</si>
  <si>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91137</t>
  </si>
  <si>
    <t>STANOVENÍ TRANSFERINU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</si>
  <si>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</si>
  <si>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</si>
  <si>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</si>
  <si>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</si>
  <si>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</si>
  <si>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</si>
  <si>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</si>
  <si>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</si>
  <si>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93161</t>
  </si>
  <si>
    <t>INZULÍN</t>
  </si>
  <si>
    <t>93167</t>
  </si>
  <si>
    <t>NEURON - SPECIFICKÁ ENOLÁZA (NSE)</t>
  </si>
  <si>
    <t>93171</t>
  </si>
  <si>
    <t>PARATHORMON</t>
  </si>
  <si>
    <t>93191</t>
  </si>
  <si>
    <t>TESTOSTERON</t>
  </si>
  <si>
    <t>93227</t>
  </si>
  <si>
    <t>ANTIGEN SQUAMÓZNÍCH NÁDOROVÝCH BUNĚK (SCC)</t>
  </si>
  <si>
    <t>93267</t>
  </si>
  <si>
    <t>VOLNÝ TESTOSTERON</t>
  </si>
  <si>
    <t>81135</t>
  </si>
  <si>
    <t>SODÍK STATIM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</si>
  <si>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</si>
  <si>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</si>
  <si>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</si>
  <si>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</si>
  <si>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</si>
  <si>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</si>
  <si>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</si>
  <si>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</si>
  <si>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</si>
  <si>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</si>
  <si>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</si>
  <si>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</si>
  <si>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</si>
  <si>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</si>
  <si>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</si>
  <si>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</si>
  <si>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</si>
  <si>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</si>
  <si>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</si>
  <si>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</si>
  <si>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</si>
  <si>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</si>
  <si>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</si>
  <si>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</si>
  <si>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</si>
  <si>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</si>
  <si>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</si>
  <si>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</si>
  <si>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</si>
  <si>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</si>
  <si>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</si>
  <si>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</si>
  <si>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</si>
  <si>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</si>
  <si>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</si>
  <si>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</si>
  <si>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</si>
  <si>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</si>
  <si>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81345</t>
  </si>
  <si>
    <t>AMYLÁZA</t>
  </si>
  <si>
    <t>81155</t>
  </si>
  <si>
    <t>GLUKÓZA KVANTITATIVNÍ STANOVENÍ STATIM</t>
  </si>
  <si>
    <t>81249</t>
  </si>
  <si>
    <t>CEA (MEIA)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</si>
  <si>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</si>
  <si>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</si>
  <si>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</si>
  <si>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</si>
  <si>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</si>
  <si>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</si>
  <si>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</si>
  <si>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</si>
  <si>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</si>
  <si>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</si>
  <si>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</si>
  <si>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</si>
  <si>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91193</t>
  </si>
  <si>
    <t>STANOVENÍ B2 - MIKROGLOBULINU ELISA</t>
  </si>
  <si>
    <t>81533</t>
  </si>
  <si>
    <t>LIPÁZA</t>
  </si>
  <si>
    <t>81339</t>
  </si>
  <si>
    <t>AMINOKYSELINY STANOVENÍ CELKOVÉHO SPEKTRA V BIOLOG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</si>
  <si>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</si>
  <si>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</si>
  <si>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</si>
  <si>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</si>
  <si>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</si>
  <si>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</si>
  <si>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</si>
  <si>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</si>
  <si>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</si>
  <si>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</si>
  <si>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</si>
  <si>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</si>
  <si>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93145</t>
  </si>
  <si>
    <t>C-PEPTID</t>
  </si>
  <si>
    <t>91145</t>
  </si>
  <si>
    <t>STANOVENÍ HAPTOGLOBINU</t>
  </si>
  <si>
    <t>93193</t>
  </si>
  <si>
    <t>THYMIDINKINÁZA</t>
  </si>
  <si>
    <t>81675</t>
  </si>
  <si>
    <t>MIKROALBUMINURIE</t>
  </si>
  <si>
    <t>81123</t>
  </si>
  <si>
    <t>BILIRUBIN KONJUGOVANÝ STATIM</t>
  </si>
  <si>
    <t>93265</t>
  </si>
  <si>
    <t>CYFRA 21-1 (NÁDOROVÝ ANTIGEN, CYTOKERATIN FRAGMENT</t>
  </si>
  <si>
    <t>93249</t>
  </si>
  <si>
    <t>TELOPEPTID PROKOLAGENU I. TYPU: IC - TP</t>
  </si>
  <si>
    <t>81233</t>
  </si>
  <si>
    <t>KARBONYLHEMOGLOBIN KVANTITATIVNĚ</t>
  </si>
  <si>
    <t>93223</t>
  </si>
  <si>
    <t>NÁDOROVÉ ANTIGENY CA - TYPU</t>
  </si>
  <si>
    <t>81159</t>
  </si>
  <si>
    <t>CHOLINESTERÁZA STATIM</t>
  </si>
  <si>
    <t>81395</t>
  </si>
  <si>
    <t>ELEKTROFORÉZA PROTEINŮ (MOČ, MOZKOMÍŠNÍ MOK)</t>
  </si>
  <si>
    <t>81489</t>
  </si>
  <si>
    <t>KATECHOLAMIN A JEHO METABOLITY</t>
  </si>
  <si>
    <t>93229</t>
  </si>
  <si>
    <t>TKÁŇOVÝ POLYPEPTIDICKÝ ANTIGEN (TPA)</t>
  </si>
  <si>
    <t>93139</t>
  </si>
  <si>
    <t>ADRENOKORTIKOTROPIN (ACTH)</t>
  </si>
  <si>
    <t>91151</t>
  </si>
  <si>
    <t>STANOVENÍ OROSOMUKOIDU</t>
  </si>
  <si>
    <t>813</t>
  </si>
  <si>
    <t>91275</t>
  </si>
  <si>
    <t>STANOVENÍ ANTI KARDIOLIPIN Ab IgG a IgM ELISA</t>
  </si>
  <si>
    <t>34</t>
  </si>
  <si>
    <t>0003132</t>
  </si>
  <si>
    <t>GADOVIST 1,0 MMOL/ML</t>
  </si>
  <si>
    <t>0003134</t>
  </si>
  <si>
    <t>0017039</t>
  </si>
  <si>
    <t>VISIPAQUE 320 MG I/ML</t>
  </si>
  <si>
    <t>0022075</t>
  </si>
  <si>
    <t>0042433</t>
  </si>
  <si>
    <t>0042439</t>
  </si>
  <si>
    <t>0045119</t>
  </si>
  <si>
    <t>VISIPAQUE 270 MG I/ML</t>
  </si>
  <si>
    <t>0045123</t>
  </si>
  <si>
    <t>0059494</t>
  </si>
  <si>
    <t>LIPIODOL ULTRA-FLUIDE</t>
  </si>
  <si>
    <t>0065978</t>
  </si>
  <si>
    <t>DOTAREM</t>
  </si>
  <si>
    <t>0077019</t>
  </si>
  <si>
    <t>0077024</t>
  </si>
  <si>
    <t>ULTRAVIST 300</t>
  </si>
  <si>
    <t>0095607</t>
  </si>
  <si>
    <t>MICROPAQUE</t>
  </si>
  <si>
    <t>0151208</t>
  </si>
  <si>
    <t>0034038</t>
  </si>
  <si>
    <t>JEHLA BIOPTICKÁ ASPIRAČNÍ, CHIBA,ECHOTIP</t>
  </si>
  <si>
    <t>0037821</t>
  </si>
  <si>
    <t>VODIČ ANGIOGRAFICKÝ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</si>
  <si>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</si>
  <si>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</si>
  <si>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</si>
  <si>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</si>
  <si>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</si>
  <si>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</si>
  <si>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</si>
  <si>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</si>
  <si>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</si>
  <si>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0048523</t>
  </si>
  <si>
    <t>VODIČ INTERVENČNÍ SELECTIVA DO 145CM</t>
  </si>
  <si>
    <t>0052399</t>
  </si>
  <si>
    <t>KATETR DRENÁŽNÍ BILIÁRNÍ</t>
  </si>
  <si>
    <t>0052704</t>
  </si>
  <si>
    <t>KATETR DRENÁŽNÍ</t>
  </si>
  <si>
    <t>0053374</t>
  </si>
  <si>
    <t xml:space="preserve">KATETR ANGIOPLASTICKÝ LARGE OMEGA, PRŮMĚR 7 - 8.5 </t>
  </si>
  <si>
    <t>0053563</t>
  </si>
  <si>
    <t>KATETR DIAGNOSTICKÝ TEMPO4F,5F</t>
  </si>
  <si>
    <t>0053643</t>
  </si>
  <si>
    <t>KATETR BALÓNKOVÝ PTA - QUADRIMATRIX/MARS</t>
  </si>
  <si>
    <t>0053936</t>
  </si>
  <si>
    <t>SYSTÉM ZAVÁDĚCÍ ACCUSTICK II 20-705</t>
  </si>
  <si>
    <t>0054358</t>
  </si>
  <si>
    <t>KATETR DIAGNOSTICKÝ SUPER TORQUE 5F,6F 533525-686</t>
  </si>
  <si>
    <t>0056361</t>
  </si>
  <si>
    <t>ZAVADĚČ FLEXOR BALKIN RADIOOPÁKNÍ ZNAČKA</t>
  </si>
  <si>
    <t>0057769</t>
  </si>
  <si>
    <t>DILATÁTOR COPE-SADDEKNI SFA ACCESS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</si>
  <si>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</si>
  <si>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</si>
  <si>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</si>
  <si>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</si>
  <si>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</si>
  <si>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0057832</t>
  </si>
  <si>
    <t>KATETR ANGIOGRAFICKÝ TFE,PRŮMĚR 3 AŽ 7 FRENCH</t>
  </si>
  <si>
    <t>0057844</t>
  </si>
  <si>
    <t>TĚLÍSKO EMBOLIZAČNÍ TORNADO</t>
  </si>
  <si>
    <t>0058462</t>
  </si>
  <si>
    <t>VODIČ DRÁTĚNÝ LUNDERQUIST EXTRA STIFF, ZAHNUTÝ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</si>
  <si>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</si>
  <si>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</si>
  <si>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</si>
  <si>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</si>
  <si>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</si>
  <si>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</si>
  <si>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</si>
  <si>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</si>
  <si>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0092125</t>
  </si>
  <si>
    <t>MIKROKATETR PROGREAT PC2411-2813, PP27111-27131</t>
  </si>
  <si>
    <t>0092128</t>
  </si>
  <si>
    <t>SOUPRAVA ZAVÁDĚCÍ DESTINATION - 45CM</t>
  </si>
  <si>
    <t>0092559</t>
  </si>
  <si>
    <t>SADA AG - SYSTÉM PRO UZAVÍRÁNÍ CÉV - FEMORÁLNÍ - S</t>
  </si>
  <si>
    <t>0141293</t>
  </si>
  <si>
    <t>PORT MRI S KATÉTREM CHRONOFLEX A ZAVADĚČEM 0607173</t>
  </si>
  <si>
    <t>0141695</t>
  </si>
  <si>
    <t>STENT JÍCNOVÝ FERX-ELLA-BOUBELLA</t>
  </si>
  <si>
    <t>0192086</t>
  </si>
  <si>
    <t>STENT PERIFERNÍ ZILVER RX, ZILVER FLEX,SAMOEXPANDI</t>
  </si>
  <si>
    <t>0046107</t>
  </si>
  <si>
    <t>STENT BILIÁRNÍ SX-ELLA-NITINELLA, NITINOL</t>
  </si>
  <si>
    <t>89113</t>
  </si>
  <si>
    <t>RTG LEBKY, CÍLENÉ SNÍMKY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</si>
  <si>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</si>
  <si>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</si>
  <si>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</si>
  <si>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</si>
  <si>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</si>
  <si>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</si>
  <si>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</si>
  <si>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</si>
  <si>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</si>
  <si>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</si>
  <si>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89147</t>
  </si>
  <si>
    <t>RTG ŽALUDKU A DUODENA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</si>
  <si>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</si>
  <si>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</si>
  <si>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</si>
  <si>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</si>
  <si>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</si>
  <si>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</si>
  <si>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</si>
  <si>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</si>
  <si>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89339</t>
  </si>
  <si>
    <t>STEREOTAKTICKÁ BIOPSIE NEBO  STEREOTAKTICKÁ LOKALI</t>
  </si>
  <si>
    <t>89417</t>
  </si>
  <si>
    <t xml:space="preserve">PŘEHLEDNÁ ČI SELEKTIVNÍ ANGIOGRAFIE NAVAZUJÍCÍ NA </t>
  </si>
  <si>
    <t>89419</t>
  </si>
  <si>
    <t>PUNKČNÍ ANGIOGRAFIE</t>
  </si>
  <si>
    <t>89453</t>
  </si>
  <si>
    <t>PERKUTÁNNÍ TRANSHEPATÁLNÍ CHOLANGIOGRAFIE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</si>
  <si>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</si>
  <si>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</si>
  <si>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</si>
  <si>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</si>
  <si>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</si>
  <si>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</si>
  <si>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</si>
  <si>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</si>
  <si>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</si>
  <si>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</si>
  <si>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</si>
  <si>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</si>
  <si>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</si>
  <si>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</si>
  <si>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</si>
  <si>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</si>
  <si>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</si>
  <si>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</si>
  <si>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</si>
  <si>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</si>
  <si>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</si>
  <si>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</si>
  <si>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</si>
  <si>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</si>
  <si>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</si>
  <si>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</si>
  <si>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</si>
  <si>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</si>
  <si>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</si>
  <si>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</si>
  <si>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</si>
  <si>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</si>
  <si>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</si>
  <si>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</si>
  <si>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</si>
  <si>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</si>
  <si>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</si>
  <si>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</si>
  <si>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</si>
  <si>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</si>
  <si>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</si>
  <si>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</si>
  <si>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</si>
  <si>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</si>
  <si>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22214</t>
  </si>
  <si>
    <t>SCREENING ANTIERYTROCYTÁRNÍCH PROTILÁTEK - V SÉRII</t>
  </si>
  <si>
    <t>22219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</si>
  <si>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</si>
  <si>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</si>
  <si>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</si>
  <si>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</si>
  <si>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</si>
  <si>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</si>
  <si>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</si>
  <si>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</si>
  <si>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</si>
  <si>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</si>
  <si>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</si>
  <si>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</si>
  <si>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</si>
  <si>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</si>
  <si>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</si>
  <si>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</si>
  <si>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</si>
  <si>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</si>
  <si>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</si>
  <si>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</si>
  <si>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</si>
  <si>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</si>
  <si>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</si>
  <si>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</si>
  <si>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</si>
  <si>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</si>
  <si>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</si>
  <si>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</si>
  <si>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87217</t>
  </si>
  <si>
    <t>PROKRAJOVÁNÍ BLOKU (POLOSÉRIOVÉ ŘEZY) S 1-3 PREPAR</t>
  </si>
  <si>
    <t>87223</t>
  </si>
  <si>
    <t>SPECIELNÍ BARVENÍ JEDNODUCHÉ (KAŽDÝ PREPARÁT Z PAR</t>
  </si>
  <si>
    <t>87231</t>
  </si>
  <si>
    <t>IMUNOHISTOCHEMIE (ZA KAŽDÝ MARKER Z 1 BLOKU)</t>
  </si>
  <si>
    <t>87431</t>
  </si>
  <si>
    <t>PREPARÁTY METODOU CYTOBLOKU - ZA KAŽDÝ PREPARÁT</t>
  </si>
  <si>
    <t>87433</t>
  </si>
  <si>
    <t>STANDARDNÍ CYTOLOGICKÉ BARVENÍ,  ZA 1-3 PREPARÁTY</t>
  </si>
  <si>
    <t>87437</t>
  </si>
  <si>
    <t>STANDARDNÍ CYTOLOGICKÉ BARVENÍ,  ZA VÍCE NEŽ 10 PR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</si>
  <si>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</si>
  <si>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</si>
  <si>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</si>
  <si>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</si>
  <si>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</si>
  <si>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</si>
  <si>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</si>
  <si>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</si>
  <si>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</si>
  <si>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</si>
  <si>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</si>
  <si>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87449</t>
  </si>
  <si>
    <t xml:space="preserve">SCREENINGOVÉ ODEČÍTÁNÍ CYTOLOGICKÝCH NÁLEZŮ (ZA 1 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</si>
  <si>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</si>
  <si>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</si>
  <si>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</si>
  <si>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</si>
  <si>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</si>
  <si>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</si>
  <si>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87611</t>
  </si>
  <si>
    <t>TECHNICKÁ KOMPONENTA MIKROSKOPICKÉHO VYŠETŘENÍ PIT</t>
  </si>
  <si>
    <t>87011</t>
  </si>
  <si>
    <t>KONZULTACE NÁLEZU PATOLOGEM CÍLENÁ NA ŽÁDOST OŠETŘ</t>
  </si>
  <si>
    <t>40</t>
  </si>
  <si>
    <t>802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</si>
  <si>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</si>
  <si>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</si>
  <si>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</si>
  <si>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</si>
  <si>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</si>
  <si>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</si>
  <si>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82097</t>
  </si>
  <si>
    <t>STANOVENÍ PROTILÁTEK PROTI EBV (ELISA)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</si>
  <si>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</si>
  <si>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</si>
  <si>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</si>
  <si>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</si>
  <si>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</si>
  <si>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</si>
  <si>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</si>
  <si>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</si>
  <si>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</si>
  <si>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</si>
  <si>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</si>
  <si>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</si>
  <si>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</si>
  <si>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</si>
  <si>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</si>
  <si>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</si>
  <si>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</si>
  <si>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</si>
  <si>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82083</t>
  </si>
  <si>
    <t>PRŮKAZ BAKTERIÁLNÍHO TOXINU BIOLOGICKÝM POKUSEM NA</t>
  </si>
  <si>
    <t>41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</si>
  <si>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</si>
  <si>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</si>
  <si>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</si>
  <si>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</si>
  <si>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</si>
  <si>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</si>
  <si>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44</t>
  </si>
  <si>
    <t>94115</t>
  </si>
  <si>
    <t>IN SITU HYBRIDIZACE LIDSKÉ DNA SE ZNAČENOU SONDOU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</si>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</sst>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3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20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20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9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3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2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1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4" fillId="0" borderId="52" xfId="26" applyNumberFormat="1" applyFont="1" applyFill="1" applyBorder="1" applyAlignment="1">
      <alignment horizontal="right" vertical="top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0" fontId="35" fillId="0" borderId="52" xfId="0" applyFont="1" applyFill="1" applyBorder="1" applyAlignment="1">
      <alignment horizontal="right" vertical="top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5" xfId="0" applyNumberFormat="1" applyFont="1" applyFill="1" applyBorder="1" applyAlignment="1">
      <alignment horizontal="right" vertical="top"/>
    </xf>
    <xf numFmtId="3" fontId="36" fillId="10" borderId="126" xfId="0" applyNumberFormat="1" applyFont="1" applyFill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6" fillId="0" borderId="125" xfId="0" applyNumberFormat="1" applyFont="1" applyBorder="1" applyAlignment="1">
      <alignment horizontal="right" vertical="top"/>
    </xf>
    <xf numFmtId="176" fontId="36" fillId="10" borderId="128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3" fontId="38" fillId="10" borderId="131" xfId="0" applyNumberFormat="1" applyFont="1" applyFill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3" fontId="38" fillId="0" borderId="130" xfId="0" applyNumberFormat="1" applyFont="1" applyBorder="1" applyAlignment="1">
      <alignment horizontal="right" vertical="top"/>
    </xf>
    <xf numFmtId="0" fontId="38" fillId="10" borderId="133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6" fillId="10" borderId="128" xfId="0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176" fontId="38" fillId="10" borderId="133" xfId="0" applyNumberFormat="1" applyFont="1" applyFill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3" fontId="38" fillId="0" borderId="135" xfId="0" applyNumberFormat="1" applyFont="1" applyBorder="1" applyAlignment="1">
      <alignment horizontal="right" vertical="top"/>
    </xf>
    <xf numFmtId="0" fontId="38" fillId="0" borderId="136" xfId="0" applyFont="1" applyBorder="1" applyAlignment="1">
      <alignment horizontal="right" vertical="top"/>
    </xf>
    <xf numFmtId="176" fontId="38" fillId="10" borderId="137" xfId="0" applyNumberFormat="1" applyFont="1" applyFill="1" applyBorder="1" applyAlignment="1">
      <alignment horizontal="right" vertical="top"/>
    </xf>
    <xf numFmtId="0" fontId="40" fillId="11" borderId="124" xfId="0" applyFont="1" applyFill="1" applyBorder="1" applyAlignment="1">
      <alignment vertical="top"/>
    </xf>
    <xf numFmtId="0" fontId="40" fillId="11" borderId="124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 indent="6"/>
    </xf>
    <xf numFmtId="0" fontId="40" fillId="11" borderId="124" xfId="0" applyFont="1" applyFill="1" applyBorder="1" applyAlignment="1">
      <alignment vertical="top" indent="8"/>
    </xf>
    <xf numFmtId="0" fontId="41" fillId="11" borderId="129" xfId="0" applyFont="1" applyFill="1" applyBorder="1" applyAlignment="1">
      <alignment vertical="top" indent="2"/>
    </xf>
    <xf numFmtId="0" fontId="40" fillId="11" borderId="124" xfId="0" applyFont="1" applyFill="1" applyBorder="1" applyAlignment="1">
      <alignment vertical="top" indent="6"/>
    </xf>
    <xf numFmtId="0" fontId="41" fillId="11" borderId="129" xfId="0" applyFont="1" applyFill="1" applyBorder="1" applyAlignment="1">
      <alignment vertical="top" indent="4"/>
    </xf>
    <xf numFmtId="0" fontId="41" fillId="11" borderId="129" xfId="0" applyFont="1" applyFill="1" applyBorder="1" applyAlignment="1">
      <alignment vertical="top"/>
    </xf>
    <xf numFmtId="0" fontId="35" fillId="11" borderId="124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8" xfId="53" applyNumberFormat="1" applyFont="1" applyFill="1" applyBorder="1" applyAlignment="1">
      <alignment horizontal="left"/>
    </xf>
    <xf numFmtId="164" fontId="34" fillId="2" borderId="139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8" xfId="0" applyFont="1" applyFill="1" applyBorder="1"/>
    <xf numFmtId="3" fontId="42" fillId="2" borderId="140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1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9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8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20" xfId="0" applyFont="1" applyFill="1" applyBorder="1"/>
    <xf numFmtId="0" fontId="42" fillId="0" borderId="118" xfId="0" applyFont="1" applyFill="1" applyBorder="1" applyAlignment="1">
      <alignment horizontal="left" indent="1"/>
    </xf>
    <xf numFmtId="0" fontId="42" fillId="0" borderId="119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42" fillId="11" borderId="120" xfId="0" applyFont="1" applyFill="1" applyBorder="1"/>
    <xf numFmtId="0" fontId="42" fillId="11" borderId="118" xfId="0" applyFont="1" applyFill="1" applyBorder="1"/>
    <xf numFmtId="0" fontId="42" fillId="11" borderId="119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20" xfId="0" applyFont="1" applyFill="1" applyBorder="1"/>
    <xf numFmtId="0" fontId="35" fillId="0" borderId="118" xfId="0" applyFont="1" applyFill="1" applyBorder="1"/>
    <xf numFmtId="0" fontId="35" fillId="0" borderId="119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80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" fillId="2" borderId="146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7" xfId="0" applyNumberFormat="1" applyFont="1" applyFill="1" applyBorder="1" applyAlignment="1">
      <alignment horizontal="center"/>
    </xf>
    <xf numFmtId="173" fontId="42" fillId="4" borderId="148" xfId="0" applyNumberFormat="1" applyFont="1" applyFill="1" applyBorder="1" applyAlignment="1">
      <alignment horizontal="center"/>
    </xf>
    <xf numFmtId="173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 wrapText="1"/>
    </xf>
    <xf numFmtId="175" fontId="35" fillId="0" borderId="149" xfId="0" applyNumberFormat="1" applyFont="1" applyBorder="1" applyAlignment="1">
      <alignment horizontal="right"/>
    </xf>
    <xf numFmtId="175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173" fontId="35" fillId="0" borderId="152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3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3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4" xfId="0" applyNumberFormat="1" applyFont="1" applyFill="1" applyBorder="1" applyAlignment="1">
      <alignment horizontal="center"/>
    </xf>
    <xf numFmtId="173" fontId="35" fillId="0" borderId="155" xfId="0" applyNumberFormat="1" applyFont="1" applyBorder="1" applyAlignment="1">
      <alignment horizontal="right"/>
    </xf>
    <xf numFmtId="175" fontId="35" fillId="0" borderId="155" xfId="0" applyNumberFormat="1" applyFont="1" applyBorder="1" applyAlignment="1">
      <alignment horizontal="right"/>
    </xf>
    <xf numFmtId="173" fontId="35" fillId="0" borderId="156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31" xfId="0" applyNumberFormat="1" applyFont="1" applyFill="1" applyBorder="1"/>
    <xf numFmtId="169" fontId="35" fillId="0" borderId="99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66" fillId="0" borderId="0" xfId="0" applyFont="1" applyFill="1"/>
    <xf numFmtId="0" fontId="67" fillId="0" borderId="0" xfId="0" applyFont="1" applyFill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2" xfId="0" applyNumberFormat="1" applyFont="1" applyBorder="1"/>
    <xf numFmtId="166" fontId="12" fillId="0" borderId="142" xfId="0" applyNumberFormat="1" applyFont="1" applyBorder="1"/>
    <xf numFmtId="166" fontId="12" fillId="0" borderId="103" xfId="0" applyNumberFormat="1" applyFont="1" applyBorder="1"/>
    <xf numFmtId="166" fontId="5" fillId="0" borderId="142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3" fontId="5" fillId="0" borderId="142" xfId="0" applyNumberFormat="1" applyFont="1" applyBorder="1" applyAlignment="1">
      <alignment horizontal="right"/>
    </xf>
    <xf numFmtId="166" fontId="11" fillId="0" borderId="103" xfId="0" applyNumberFormat="1" applyFont="1" applyBorder="1" applyAlignment="1">
      <alignment horizontal="right"/>
    </xf>
    <xf numFmtId="177" fontId="5" fillId="0" borderId="142" xfId="0" applyNumberFormat="1" applyFont="1" applyBorder="1" applyAlignment="1">
      <alignment horizontal="right"/>
    </xf>
    <xf numFmtId="4" fontId="5" fillId="0" borderId="142" xfId="0" applyNumberFormat="1" applyFont="1" applyBorder="1" applyAlignment="1">
      <alignment horizontal="right"/>
    </xf>
    <xf numFmtId="3" fontId="5" fillId="0" borderId="142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12" fillId="0" borderId="18" xfId="0" applyNumberFormat="1" applyFont="1" applyBorder="1"/>
    <xf numFmtId="166" fontId="5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2" xfId="0" applyNumberFormat="1" applyFont="1" applyBorder="1" applyAlignment="1">
      <alignment horizontal="right"/>
    </xf>
    <xf numFmtId="166" fontId="12" fillId="0" borderId="142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166" fontId="12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35" fillId="0" borderId="142" xfId="0" applyNumberFormat="1" applyFont="1" applyBorder="1" applyAlignment="1">
      <alignment horizontal="right"/>
    </xf>
    <xf numFmtId="0" fontId="5" fillId="0" borderId="142" xfId="0" applyFont="1" applyBorder="1"/>
    <xf numFmtId="3" fontId="35" fillId="0" borderId="142" xfId="0" applyNumberFormat="1" applyFont="1" applyBorder="1"/>
    <xf numFmtId="9" fontId="35" fillId="0" borderId="142" xfId="0" applyNumberFormat="1" applyFont="1" applyBorder="1"/>
    <xf numFmtId="166" fontId="35" fillId="0" borderId="142" xfId="0" applyNumberFormat="1" applyFont="1" applyBorder="1"/>
    <xf numFmtId="166" fontId="35" fillId="0" borderId="103" xfId="0" applyNumberFormat="1" applyFont="1" applyBorder="1"/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12" fillId="0" borderId="52" xfId="0" applyNumberFormat="1" applyFont="1" applyBorder="1"/>
    <xf numFmtId="166" fontId="12" fillId="0" borderId="52" xfId="0" applyNumberFormat="1" applyFont="1" applyBorder="1"/>
    <xf numFmtId="166" fontId="12" fillId="0" borderId="53" xfId="0" applyNumberFormat="1" applyFont="1" applyBorder="1"/>
    <xf numFmtId="3" fontId="3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11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3" fontId="3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12" fillId="0" borderId="0" xfId="0" applyNumberFormat="1" applyFont="1" applyBorder="1"/>
    <xf numFmtId="166" fontId="12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5" fillId="0" borderId="0" xfId="0" applyNumberFormat="1" applyFont="1" applyBorder="1"/>
    <xf numFmtId="9" fontId="35" fillId="0" borderId="0" xfId="0" applyNumberFormat="1" applyFont="1" applyBorder="1"/>
    <xf numFmtId="166" fontId="35" fillId="0" borderId="0" xfId="0" applyNumberFormat="1" applyFont="1" applyBorder="1"/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107" xfId="0" applyNumberFormat="1" applyFont="1" applyBorder="1" applyAlignment="1">
      <alignment horizontal="center"/>
    </xf>
    <xf numFmtId="3" fontId="12" fillId="0" borderId="117" xfId="0" applyNumberFormat="1" applyFont="1" applyBorder="1"/>
    <xf numFmtId="166" fontId="12" fillId="0" borderId="117" xfId="0" applyNumberFormat="1" applyFont="1" applyBorder="1"/>
    <xf numFmtId="166" fontId="12" fillId="0" borderId="108" xfId="0" applyNumberFormat="1" applyFont="1" applyBorder="1"/>
    <xf numFmtId="3" fontId="35" fillId="0" borderId="117" xfId="0" applyNumberFormat="1" applyFont="1" applyBorder="1" applyAlignment="1">
      <alignment horizontal="right"/>
    </xf>
    <xf numFmtId="166" fontId="5" fillId="0" borderId="117" xfId="0" applyNumberFormat="1" applyFont="1" applyBorder="1" applyAlignment="1">
      <alignment horizontal="right"/>
    </xf>
    <xf numFmtId="166" fontId="5" fillId="0" borderId="108" xfId="0" applyNumberFormat="1" applyFont="1" applyBorder="1" applyAlignment="1">
      <alignment horizontal="right"/>
    </xf>
    <xf numFmtId="3" fontId="5" fillId="0" borderId="117" xfId="0" applyNumberFormat="1" applyFont="1" applyBorder="1" applyAlignment="1">
      <alignment horizontal="right"/>
    </xf>
    <xf numFmtId="177" fontId="5" fillId="0" borderId="117" xfId="0" applyNumberFormat="1" applyFont="1" applyBorder="1" applyAlignment="1">
      <alignment horizontal="right"/>
    </xf>
    <xf numFmtId="4" fontId="5" fillId="0" borderId="117" xfId="0" applyNumberFormat="1" applyFont="1" applyBorder="1" applyAlignment="1">
      <alignment horizontal="right"/>
    </xf>
    <xf numFmtId="0" fontId="5" fillId="0" borderId="117" xfId="0" applyFont="1" applyBorder="1"/>
    <xf numFmtId="3" fontId="5" fillId="0" borderId="117" xfId="0" applyNumberFormat="1" applyFont="1" applyBorder="1"/>
    <xf numFmtId="3" fontId="35" fillId="0" borderId="117" xfId="0" applyNumberFormat="1" applyFont="1" applyBorder="1"/>
    <xf numFmtId="9" fontId="35" fillId="0" borderId="117" xfId="0" applyNumberFormat="1" applyFont="1" applyBorder="1"/>
    <xf numFmtId="3" fontId="11" fillId="0" borderId="107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7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0.32897479633535109</c:v>
                </c:pt>
                <c:pt idx="1">
                  <c:v>0.38237309658341062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5880"/>
        <c:axId val="120094431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0.47265808243800078</c:v>
                </c:pt>
                <c:pt idx="1">
                  <c:v>0.47265808243800078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00946272"/>
        <c:axId val="1200945096"/>
      </c:scatterChart>
      <c:catAx>
        <c:axId val="12009458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0944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94431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200945880"/>
        <c:crosses val="autoZero"/>
        <c:crossBetween val="between"/>
      </c:valAx>
      <c:valAx>
        <c:axId val="12009462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00945096"/>
        <c:crosses val="max"/>
        <c:crossBetween val="midCat"/>
      </c:valAx>
      <c:valAx>
        <c:axId val="120094509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2009462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ALOS!$E$33:$E$34</c:f>
              <c:numCache>
                <c:formatCode>0%</c:formatCode>
                <c:ptCount val="2"/>
                <c:pt idx="0">
                  <c:v>0.98644020269593613</c:v>
                </c:pt>
                <c:pt idx="1">
                  <c:v>1.0697093171637522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943920"/>
        <c:axId val="120094666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25037456"/>
        <c:axId val="1225037848"/>
      </c:scatterChart>
      <c:catAx>
        <c:axId val="1200943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00946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0094666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00943920"/>
        <c:crosses val="autoZero"/>
        <c:crossBetween val="between"/>
      </c:valAx>
      <c:valAx>
        <c:axId val="12250374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25037848"/>
        <c:crosses val="max"/>
        <c:crossBetween val="midCat"/>
      </c:valAx>
      <c:valAx>
        <c:axId val="1225037848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25037456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2717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4046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4047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4094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4379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4387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4394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4746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4841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4968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5534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47400.29596963209</v>
      </c>
      <c r="D4" s="287">
        <f ca="1">IF(ISERROR(VLOOKUP("Náklady celkem",INDIRECT("HI!$A:$G"),5,0)),0,VLOOKUP("Náklady celkem",INDIRECT("HI!$A:$G"),5,0))</f>
        <v>55665.124430000025</v>
      </c>
      <c r="E4" s="288">
        <f ca="1">IF(C4=0,0,D4/C4)</f>
        <v>1.174362380894477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32037.615779292973</v>
      </c>
      <c r="D7" s="295">
        <f>IF(ISERROR(HI!E5),"",HI!E5)</f>
        <v>39818.671860000017</v>
      </c>
      <c r="E7" s="292">
        <f t="shared" ref="E7:E15" si="0">IF(C7=0,0,D7/C7)</f>
        <v>1.2428725075645677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0.98729632698690584</v>
      </c>
      <c r="E8" s="292">
        <f t="shared" si="0"/>
        <v>1.0969959188743399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0.44061048440610484</v>
      </c>
      <c r="E9" s="292">
        <f>IF(C9=0,0,D9/C9)</f>
        <v>1.4687016146870162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0.72252108985716479</v>
      </c>
      <c r="E11" s="292">
        <f t="shared" si="0"/>
        <v>1.2042018164286081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0.99049025708840932</v>
      </c>
      <c r="E12" s="292">
        <f t="shared" si="0"/>
        <v>1.2381128213605115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309.66665691291684</v>
      </c>
      <c r="D15" s="295">
        <f>IF(ISERROR(HI!E6),"",HI!E6)</f>
        <v>267.97803999999996</v>
      </c>
      <c r="E15" s="292">
        <f t="shared" si="0"/>
        <v>0.86537582919480938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7703.999757342669</v>
      </c>
      <c r="D16" s="291">
        <f ca="1">IF(ISERROR(VLOOKUP("Osobní náklady (Kč) *",INDIRECT("HI!$A:$G"),5,0)),0,VLOOKUP("Osobní náklady (Kč) *",INDIRECT("HI!$A:$G"),5,0))</f>
        <v>8428.1545800000058</v>
      </c>
      <c r="E16" s="292">
        <f ca="1">IF(C16=0,0,D16/C16)</f>
        <v>1.0939972540844314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22404.133000000002</v>
      </c>
      <c r="D18" s="311">
        <f ca="1">IF(ISERROR(VLOOKUP("Výnosy celkem",INDIRECT("HI!$A:$G"),5,0)),0,VLOOKUP("Výnosy celkem",INDIRECT("HI!$A:$G"),5,0))</f>
        <v>21284.845999999998</v>
      </c>
      <c r="E18" s="312">
        <f t="shared" ref="E18:E28" ca="1" si="1">IF(C18=0,0,D18/C18)</f>
        <v>0.9500410482298064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13984.753000000001</v>
      </c>
      <c r="D19" s="291">
        <f ca="1">IF(ISERROR(VLOOKUP("Ambulance *",INDIRECT("HI!$A:$G"),5,0)),0,VLOOKUP("Ambulance *",INDIRECT("HI!$A:$G"),5,0))</f>
        <v>13091.755999999999</v>
      </c>
      <c r="E19" s="292">
        <f t="shared" ca="1" si="1"/>
        <v>0.93614495729742231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0.93614495729742242</v>
      </c>
      <c r="E20" s="292">
        <f t="shared" si="1"/>
        <v>0.93614495729742242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0.9905927239451876</v>
      </c>
      <c r="E21" s="292">
        <f t="shared" si="1"/>
        <v>1.1654032046413971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8419.380000000001</v>
      </c>
      <c r="D22" s="291">
        <f ca="1">IF(ISERROR(VLOOKUP("Hospitalizace *",INDIRECT("HI!$A:$G"),5,0)),0,VLOOKUP("Hospitalizace *",INDIRECT("HI!$A:$G"),5,0))</f>
        <v>8193.09</v>
      </c>
      <c r="E22" s="292">
        <f ca="1">IF(C22=0,0,D22/C22)</f>
        <v>0.9731227240010546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0.97312272400105471</v>
      </c>
      <c r="E23" s="292">
        <f t="shared" si="1"/>
        <v>0.97312272400105471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0.97312272400105471</v>
      </c>
      <c r="E24" s="292">
        <f t="shared" si="1"/>
        <v>0.97312272400105471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1.023076923076923</v>
      </c>
      <c r="E26" s="292">
        <f t="shared" si="1"/>
        <v>1.0769230769230769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1.0697093171637522</v>
      </c>
      <c r="E27" s="292">
        <f t="shared" si="1"/>
        <v>1.0697093171637522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0.89624544800210937</v>
      </c>
      <c r="D28" s="297">
        <f>IF(ISERROR(VLOOKUP("Celkem:",'ZV Vyžád.'!$A:$M,7,0)),"",VLOOKUP("Celkem:",'ZV Vyžád.'!$A:$M,7,0))</f>
        <v>0.88618344771395441</v>
      </c>
      <c r="E28" s="292">
        <f t="shared" si="1"/>
        <v>0.98877316441541219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35161.839469999999</v>
      </c>
      <c r="C5" s="33">
        <v>31644.012420000126</v>
      </c>
      <c r="D5" s="12"/>
      <c r="E5" s="230">
        <v>39818.671860000017</v>
      </c>
      <c r="F5" s="32">
        <v>32037.615779292973</v>
      </c>
      <c r="G5" s="229">
        <f>E5-F5</f>
        <v>7781.0560807070433</v>
      </c>
      <c r="H5" s="235">
        <f>IF(F5&lt;0.00000001,"",E5/F5)</f>
        <v>1.2428725075645677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239.54309000000001</v>
      </c>
      <c r="C6" s="35">
        <v>291.42004999999995</v>
      </c>
      <c r="D6" s="12"/>
      <c r="E6" s="231">
        <v>267.97803999999996</v>
      </c>
      <c r="F6" s="34">
        <v>309.66665691291684</v>
      </c>
      <c r="G6" s="232">
        <f>E6-F6</f>
        <v>-41.688616912916871</v>
      </c>
      <c r="H6" s="236">
        <f>IF(F6&lt;0.00000001,"",E6/F6)</f>
        <v>0.86537582919480938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7410.1588199999997</v>
      </c>
      <c r="C7" s="35">
        <v>7957.7418800000178</v>
      </c>
      <c r="D7" s="12"/>
      <c r="E7" s="231">
        <v>8428.1545800000058</v>
      </c>
      <c r="F7" s="34">
        <v>7703.999757342669</v>
      </c>
      <c r="G7" s="232">
        <f>E7-F7</f>
        <v>724.15482265733681</v>
      </c>
      <c r="H7" s="236">
        <f>IF(F7&lt;0.00000001,"",E7/F7)</f>
        <v>1.0939972540844314</v>
      </c>
    </row>
    <row r="8" spans="1:8" ht="14.4" customHeight="1" thickBot="1" x14ac:dyDescent="0.35">
      <c r="A8" s="1" t="s">
        <v>97</v>
      </c>
      <c r="B8" s="15">
        <v>8029.3667600000035</v>
      </c>
      <c r="C8" s="37">
        <v>8240.4959500000223</v>
      </c>
      <c r="D8" s="12"/>
      <c r="E8" s="233">
        <v>7150.3199500000064</v>
      </c>
      <c r="F8" s="36">
        <v>7349.0137760835341</v>
      </c>
      <c r="G8" s="234">
        <f>E8-F8</f>
        <v>-198.69382608352771</v>
      </c>
      <c r="H8" s="237">
        <f>IF(F8&lt;0.00000001,"",E8/F8)</f>
        <v>0.97296319858180802</v>
      </c>
    </row>
    <row r="9" spans="1:8" ht="14.4" customHeight="1" thickBot="1" x14ac:dyDescent="0.35">
      <c r="A9" s="2" t="s">
        <v>98</v>
      </c>
      <c r="B9" s="3">
        <v>50840.90814</v>
      </c>
      <c r="C9" s="39">
        <v>48133.670300000173</v>
      </c>
      <c r="D9" s="12"/>
      <c r="E9" s="3">
        <v>55665.124430000025</v>
      </c>
      <c r="F9" s="38">
        <v>47400.29596963209</v>
      </c>
      <c r="G9" s="38">
        <f>E9-F9</f>
        <v>8264.8284603679349</v>
      </c>
      <c r="H9" s="238">
        <f>IF(F9&lt;0.00000001,"",E9/F9)</f>
        <v>1.174362380894477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13984.753000000001</v>
      </c>
      <c r="C11" s="33">
        <f>IF(ISERROR(VLOOKUP("Celkem:",'ZV Vykáz.-A'!A:F,4,0)),0,VLOOKUP("Celkem:",'ZV Vykáz.-A'!A:F,4,0)/1000)</f>
        <v>16104.916999999999</v>
      </c>
      <c r="D11" s="12"/>
      <c r="E11" s="230">
        <f>IF(ISERROR(VLOOKUP("Celkem:",'ZV Vykáz.-A'!A:F,6,0)),0,VLOOKUP("Celkem:",'ZV Vykáz.-A'!A:F,6,0)/1000)</f>
        <v>13091.755999999999</v>
      </c>
      <c r="F11" s="32">
        <f>B11</f>
        <v>13984.753000000001</v>
      </c>
      <c r="G11" s="229">
        <f>E11-F11</f>
        <v>-892.99700000000121</v>
      </c>
      <c r="H11" s="235">
        <f>IF(F11&lt;0.00000001,"",E11/F11)</f>
        <v>0.93614495729742231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8419.380000000001</v>
      </c>
      <c r="C12" s="37">
        <f>IF(ISERROR(VLOOKUP("Celkem",CaseMix!A:D,3,0)),0,VLOOKUP("Celkem",CaseMix!A:D,3,0)*30)</f>
        <v>9598.26</v>
      </c>
      <c r="D12" s="12"/>
      <c r="E12" s="233">
        <f>IF(ISERROR(VLOOKUP("Celkem",CaseMix!A:D,4,0)),0,VLOOKUP("Celkem",CaseMix!A:D,4,0)*30)</f>
        <v>8193.09</v>
      </c>
      <c r="F12" s="36">
        <f>B12</f>
        <v>8419.380000000001</v>
      </c>
      <c r="G12" s="234">
        <f>E12-F12</f>
        <v>-226.29000000000087</v>
      </c>
      <c r="H12" s="237">
        <f>IF(F12&lt;0.00000001,"",E12/F12)</f>
        <v>0.9731227240010546</v>
      </c>
    </row>
    <row r="13" spans="1:8" ht="14.4" customHeight="1" thickBot="1" x14ac:dyDescent="0.35">
      <c r="A13" s="4" t="s">
        <v>101</v>
      </c>
      <c r="B13" s="9">
        <f>SUM(B11:B12)</f>
        <v>22404.133000000002</v>
      </c>
      <c r="C13" s="41">
        <f>SUM(C11:C12)</f>
        <v>25703.177</v>
      </c>
      <c r="D13" s="12"/>
      <c r="E13" s="9">
        <f>SUM(E11:E12)</f>
        <v>21284.845999999998</v>
      </c>
      <c r="F13" s="40">
        <f>SUM(F11:F12)</f>
        <v>22404.133000000002</v>
      </c>
      <c r="G13" s="40">
        <f>E13-F13</f>
        <v>-1119.2870000000039</v>
      </c>
      <c r="H13" s="239">
        <f>IF(F13&lt;0.00000001,"",E13/F13)</f>
        <v>0.9500410482298064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0.44067137703964709</v>
      </c>
      <c r="C15" s="43">
        <f>IF(C9=0,"",C13/C9)</f>
        <v>0.53399578382037294</v>
      </c>
      <c r="D15" s="12"/>
      <c r="E15" s="10">
        <f>IF(E9=0,"",E13/E9)</f>
        <v>0.38237309658341112</v>
      </c>
      <c r="F15" s="42">
        <f>IF(F9=0,"",F13/F9)</f>
        <v>0.47265808243800078</v>
      </c>
      <c r="G15" s="42">
        <f>IF(ISERROR(F15-E15),"",E15-F15)</f>
        <v>-9.0284985854589661E-2</v>
      </c>
      <c r="H15" s="240">
        <f>IF(ISERROR(F15-E15),"",IF(F15&lt;0.00000001,"",E15/F15))</f>
        <v>0.80898457212686625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0.32897479633535109</v>
      </c>
      <c r="C4" s="331">
        <f t="shared" ref="C4:M4" si="0">(C10+C8)/C6</f>
        <v>0.38237309658341062</v>
      </c>
      <c r="D4" s="331">
        <f t="shared" si="0"/>
        <v>0.23518776135070207</v>
      </c>
      <c r="E4" s="331">
        <f t="shared" si="0"/>
        <v>0.23518776135070207</v>
      </c>
      <c r="F4" s="331">
        <f t="shared" si="0"/>
        <v>0.23518776135070207</v>
      </c>
      <c r="G4" s="331">
        <f t="shared" si="0"/>
        <v>0.23518776135070207</v>
      </c>
      <c r="H4" s="331">
        <f t="shared" si="0"/>
        <v>0.23518776135070207</v>
      </c>
      <c r="I4" s="331">
        <f t="shared" si="0"/>
        <v>0.23518776135070207</v>
      </c>
      <c r="J4" s="331">
        <f t="shared" si="0"/>
        <v>0.23518776135070207</v>
      </c>
      <c r="K4" s="331">
        <f t="shared" si="0"/>
        <v>0.23518776135070207</v>
      </c>
      <c r="L4" s="331">
        <f t="shared" si="0"/>
        <v>0.23518776135070207</v>
      </c>
      <c r="M4" s="331">
        <f t="shared" si="0"/>
        <v>0.23518776135070207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31034.100829999999</v>
      </c>
      <c r="C5" s="331">
        <f>IF(ISERROR(VLOOKUP($A5,'Man Tab'!$A:$Q,COLUMN()+2,0)),0,VLOOKUP($A5,'Man Tab'!$A:$Q,COLUMN()+2,0))</f>
        <v>24631.023600000099</v>
      </c>
      <c r="D5" s="331">
        <f>IF(ISERROR(VLOOKUP($A5,'Man Tab'!$A:$Q,COLUMN()+2,0)),0,VLOOKUP($A5,'Man Tab'!$A:$Q,COLUMN()+2,0))</f>
        <v>0</v>
      </c>
      <c r="E5" s="331">
        <f>IF(ISERROR(VLOOKUP($A5,'Man Tab'!$A:$Q,COLUMN()+2,0)),0,VLOOKUP($A5,'Man Tab'!$A:$Q,COLUMN()+2,0))</f>
        <v>0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31034.100829999999</v>
      </c>
      <c r="C6" s="333">
        <f t="shared" ref="C6:M6" si="1">C5+B6</f>
        <v>55665.124430000098</v>
      </c>
      <c r="D6" s="333">
        <f t="shared" si="1"/>
        <v>55665.124430000098</v>
      </c>
      <c r="E6" s="333">
        <f t="shared" si="1"/>
        <v>55665.124430000098</v>
      </c>
      <c r="F6" s="333">
        <f t="shared" si="1"/>
        <v>55665.124430000098</v>
      </c>
      <c r="G6" s="333">
        <f t="shared" si="1"/>
        <v>55665.124430000098</v>
      </c>
      <c r="H6" s="333">
        <f t="shared" si="1"/>
        <v>55665.124430000098</v>
      </c>
      <c r="I6" s="333">
        <f t="shared" si="1"/>
        <v>55665.124430000098</v>
      </c>
      <c r="J6" s="333">
        <f t="shared" si="1"/>
        <v>55665.124430000098</v>
      </c>
      <c r="K6" s="333">
        <f t="shared" si="1"/>
        <v>55665.124430000098</v>
      </c>
      <c r="L6" s="333">
        <f t="shared" si="1"/>
        <v>55665.124430000098</v>
      </c>
      <c r="M6" s="333">
        <f t="shared" si="1"/>
        <v>55665.124430000098</v>
      </c>
    </row>
    <row r="7" spans="1:13" ht="14.4" customHeight="1" x14ac:dyDescent="0.3">
      <c r="A7" s="332" t="s">
        <v>127</v>
      </c>
      <c r="B7" s="332">
        <v>121.163</v>
      </c>
      <c r="C7" s="332">
        <v>273.10300000000001</v>
      </c>
      <c r="D7" s="332"/>
      <c r="E7" s="332"/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3634.89</v>
      </c>
      <c r="C8" s="333">
        <f t="shared" ref="C8:M8" si="2">C7*30</f>
        <v>8193.09</v>
      </c>
      <c r="D8" s="333">
        <f t="shared" si="2"/>
        <v>0</v>
      </c>
      <c r="E8" s="333">
        <f t="shared" si="2"/>
        <v>0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6574547</v>
      </c>
      <c r="C9" s="332">
        <v>6517209</v>
      </c>
      <c r="D9" s="332">
        <v>0</v>
      </c>
      <c r="E9" s="332">
        <v>0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6574.5469999999996</v>
      </c>
      <c r="C10" s="333">
        <f t="shared" ref="C10:M10" si="3">C9/1000+B10</f>
        <v>13091.755999999999</v>
      </c>
      <c r="D10" s="333">
        <f t="shared" si="3"/>
        <v>13091.755999999999</v>
      </c>
      <c r="E10" s="333">
        <f t="shared" si="3"/>
        <v>13091.755999999999</v>
      </c>
      <c r="F10" s="333">
        <f t="shared" si="3"/>
        <v>13091.755999999999</v>
      </c>
      <c r="G10" s="333">
        <f t="shared" si="3"/>
        <v>13091.755999999999</v>
      </c>
      <c r="H10" s="333">
        <f t="shared" si="3"/>
        <v>13091.755999999999</v>
      </c>
      <c r="I10" s="333">
        <f t="shared" si="3"/>
        <v>13091.755999999999</v>
      </c>
      <c r="J10" s="333">
        <f t="shared" si="3"/>
        <v>13091.755999999999</v>
      </c>
      <c r="K10" s="333">
        <f t="shared" si="3"/>
        <v>13091.755999999999</v>
      </c>
      <c r="L10" s="333">
        <f t="shared" si="3"/>
        <v>13091.755999999999</v>
      </c>
      <c r="M10" s="333">
        <f t="shared" si="3"/>
        <v>13091.755999999999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2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0.47265808243800078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0.47265808243800078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192225.69467575799</v>
      </c>
      <c r="C7" s="56">
        <v>16018.807889646499</v>
      </c>
      <c r="D7" s="56">
        <v>22932.228309999999</v>
      </c>
      <c r="E7" s="56">
        <v>16886.44355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39818.671860000002</v>
      </c>
      <c r="Q7" s="189">
        <v>1.2428725075639999</v>
      </c>
    </row>
    <row r="8" spans="1:17" ht="14.4" customHeight="1" x14ac:dyDescent="0.3">
      <c r="A8" s="19" t="s">
        <v>36</v>
      </c>
      <c r="B8" s="55">
        <v>2142.6774890776901</v>
      </c>
      <c r="C8" s="56">
        <v>178.55645742314101</v>
      </c>
      <c r="D8" s="56">
        <v>238.85400000000001</v>
      </c>
      <c r="E8" s="56">
        <v>173.77799999999999</v>
      </c>
      <c r="F8" s="56">
        <v>0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412.63200000000001</v>
      </c>
      <c r="Q8" s="189">
        <v>1.1554664724949999</v>
      </c>
    </row>
    <row r="9" spans="1:17" ht="14.4" customHeight="1" x14ac:dyDescent="0.3">
      <c r="A9" s="19" t="s">
        <v>37</v>
      </c>
      <c r="B9" s="55">
        <v>1857.9999414775</v>
      </c>
      <c r="C9" s="56">
        <v>154.83332845645899</v>
      </c>
      <c r="D9" s="56">
        <v>154.44220000000001</v>
      </c>
      <c r="E9" s="56">
        <v>113.53583999999999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267.97804000000002</v>
      </c>
      <c r="Q9" s="189">
        <v>0.86537582919400002</v>
      </c>
    </row>
    <row r="10" spans="1:17" ht="14.4" customHeight="1" x14ac:dyDescent="0.3">
      <c r="A10" s="19" t="s">
        <v>38</v>
      </c>
      <c r="B10" s="55">
        <v>1084.9999658251299</v>
      </c>
      <c r="C10" s="56">
        <v>90.41666381876</v>
      </c>
      <c r="D10" s="56">
        <v>99.132979999998994</v>
      </c>
      <c r="E10" s="56">
        <v>90.618359999999996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189.75134</v>
      </c>
      <c r="Q10" s="189">
        <v>1.0493161989490001</v>
      </c>
    </row>
    <row r="11" spans="1:17" ht="14.4" customHeight="1" x14ac:dyDescent="0.3">
      <c r="A11" s="19" t="s">
        <v>39</v>
      </c>
      <c r="B11" s="55">
        <v>635.43006371409297</v>
      </c>
      <c r="C11" s="56">
        <v>52.952505309507004</v>
      </c>
      <c r="D11" s="56">
        <v>85.392520000000005</v>
      </c>
      <c r="E11" s="56">
        <v>73.682130000000001</v>
      </c>
      <c r="F11" s="56">
        <v>0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159.07464999999999</v>
      </c>
      <c r="Q11" s="189">
        <v>1.5020502719390001</v>
      </c>
    </row>
    <row r="12" spans="1:17" ht="14.4" customHeight="1" x14ac:dyDescent="0.3">
      <c r="A12" s="19" t="s">
        <v>40</v>
      </c>
      <c r="B12" s="55">
        <v>77.700380232306998</v>
      </c>
      <c r="C12" s="56">
        <v>6.4750316860249999</v>
      </c>
      <c r="D12" s="56">
        <v>5.4431700000000003</v>
      </c>
      <c r="E12" s="56">
        <v>2.1750400000000001</v>
      </c>
      <c r="F12" s="56">
        <v>0</v>
      </c>
      <c r="G12" s="56">
        <v>0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7.6182100000000004</v>
      </c>
      <c r="Q12" s="189">
        <v>0.588275885695</v>
      </c>
    </row>
    <row r="13" spans="1:17" ht="14.4" customHeight="1" x14ac:dyDescent="0.3">
      <c r="A13" s="19" t="s">
        <v>41</v>
      </c>
      <c r="B13" s="55">
        <v>213.99999325951799</v>
      </c>
      <c r="C13" s="56">
        <v>17.833332771626001</v>
      </c>
      <c r="D13" s="56">
        <v>21.137360000000001</v>
      </c>
      <c r="E13" s="56">
        <v>15.91643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37.053789999999999</v>
      </c>
      <c r="Q13" s="189">
        <v>1.0388913411330001</v>
      </c>
    </row>
    <row r="14" spans="1:17" ht="14.4" customHeight="1" x14ac:dyDescent="0.3">
      <c r="A14" s="19" t="s">
        <v>42</v>
      </c>
      <c r="B14" s="55">
        <v>3496.6707224162801</v>
      </c>
      <c r="C14" s="56">
        <v>291.389226868023</v>
      </c>
      <c r="D14" s="56">
        <v>381.45100000000002</v>
      </c>
      <c r="E14" s="56">
        <v>326.45000000000101</v>
      </c>
      <c r="F14" s="56">
        <v>0</v>
      </c>
      <c r="G14" s="56">
        <v>0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707.90100000000098</v>
      </c>
      <c r="Q14" s="189">
        <v>1.214700021014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6674.3267635987904</v>
      </c>
      <c r="C17" s="56">
        <v>556.19389696656594</v>
      </c>
      <c r="D17" s="56">
        <v>111.72895</v>
      </c>
      <c r="E17" s="56">
        <v>30.137419999999999</v>
      </c>
      <c r="F17" s="56">
        <v>0</v>
      </c>
      <c r="G17" s="56">
        <v>0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141.86636999999999</v>
      </c>
      <c r="Q17" s="189">
        <v>0.127533195504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5.3550000000000004</v>
      </c>
      <c r="E18" s="56">
        <v>2.6709999999999998</v>
      </c>
      <c r="F18" s="56">
        <v>0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8.0259999999999998</v>
      </c>
      <c r="Q18" s="189" t="s">
        <v>335</v>
      </c>
    </row>
    <row r="19" spans="1:17" ht="14.4" customHeight="1" x14ac:dyDescent="0.3">
      <c r="A19" s="19" t="s">
        <v>47</v>
      </c>
      <c r="B19" s="55">
        <v>2947.2755523537699</v>
      </c>
      <c r="C19" s="56">
        <v>245.606296029481</v>
      </c>
      <c r="D19" s="56">
        <v>422.13846000000001</v>
      </c>
      <c r="E19" s="56">
        <v>120.31813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542.45659000000001</v>
      </c>
      <c r="Q19" s="189">
        <v>1.1043214257309999</v>
      </c>
    </row>
    <row r="20" spans="1:17" ht="14.4" customHeight="1" x14ac:dyDescent="0.3">
      <c r="A20" s="19" t="s">
        <v>48</v>
      </c>
      <c r="B20" s="55">
        <v>46223.998544055998</v>
      </c>
      <c r="C20" s="56">
        <v>3851.99987867134</v>
      </c>
      <c r="D20" s="56">
        <v>4275.1271299999999</v>
      </c>
      <c r="E20" s="56">
        <v>4153.0274500000096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8428.1545800000094</v>
      </c>
      <c r="Q20" s="189">
        <v>1.0939972540839999</v>
      </c>
    </row>
    <row r="21" spans="1:17" ht="14.4" customHeight="1" x14ac:dyDescent="0.3">
      <c r="A21" s="20" t="s">
        <v>49</v>
      </c>
      <c r="B21" s="55">
        <v>26821.001726023602</v>
      </c>
      <c r="C21" s="56">
        <v>2235.08347716863</v>
      </c>
      <c r="D21" s="56">
        <v>2290.3040000000001</v>
      </c>
      <c r="E21" s="56">
        <v>2290.4180000000101</v>
      </c>
      <c r="F21" s="56">
        <v>0</v>
      </c>
      <c r="G21" s="56">
        <v>0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4580.7220000000098</v>
      </c>
      <c r="Q21" s="189">
        <v>1.024731748677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4.1139999999999999</v>
      </c>
      <c r="E22" s="56">
        <v>345.53125000000102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349.645250000001</v>
      </c>
      <c r="Q22" s="189" t="s">
        <v>335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0</v>
      </c>
      <c r="C24" s="56">
        <v>0</v>
      </c>
      <c r="D24" s="56">
        <v>7.2517499999990003</v>
      </c>
      <c r="E24" s="56">
        <v>6.321000000003</v>
      </c>
      <c r="F24" s="56">
        <v>0</v>
      </c>
      <c r="G24" s="56">
        <v>0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13.572750000002999</v>
      </c>
      <c r="Q24" s="189"/>
    </row>
    <row r="25" spans="1:17" ht="14.4" customHeight="1" x14ac:dyDescent="0.3">
      <c r="A25" s="21" t="s">
        <v>53</v>
      </c>
      <c r="B25" s="58">
        <v>284401.77581779298</v>
      </c>
      <c r="C25" s="59">
        <v>23700.1479848161</v>
      </c>
      <c r="D25" s="59">
        <v>31034.100829999999</v>
      </c>
      <c r="E25" s="59">
        <v>24631.023600000099</v>
      </c>
      <c r="F25" s="59">
        <v>0</v>
      </c>
      <c r="G25" s="59">
        <v>0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55665.124430000098</v>
      </c>
      <c r="Q25" s="190">
        <v>1.174362380894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961.95768999999996</v>
      </c>
      <c r="E26" s="56">
        <v>786.19947000000002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1748.15716</v>
      </c>
      <c r="Q26" s="189" t="s">
        <v>335</v>
      </c>
    </row>
    <row r="27" spans="1:17" ht="14.4" customHeight="1" x14ac:dyDescent="0.3">
      <c r="A27" s="22" t="s">
        <v>55</v>
      </c>
      <c r="B27" s="58">
        <v>284401.77581779298</v>
      </c>
      <c r="C27" s="59">
        <v>23700.1479848161</v>
      </c>
      <c r="D27" s="59">
        <v>31996.058519999999</v>
      </c>
      <c r="E27" s="59">
        <v>25417.223070000098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57413.281590000101</v>
      </c>
      <c r="Q27" s="190">
        <v>1.21124310335</v>
      </c>
    </row>
    <row r="28" spans="1:17" ht="14.4" customHeight="1" x14ac:dyDescent="0.3">
      <c r="A28" s="20" t="s">
        <v>56</v>
      </c>
      <c r="B28" s="55">
        <v>4.2606543763270004</v>
      </c>
      <c r="C28" s="56">
        <v>0.35505453135999998</v>
      </c>
      <c r="D28" s="56">
        <v>0</v>
      </c>
      <c r="E28" s="56">
        <v>0.38518000000000002</v>
      </c>
      <c r="F28" s="56">
        <v>0</v>
      </c>
      <c r="G28" s="56">
        <v>0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0.38518000000000002</v>
      </c>
      <c r="Q28" s="189">
        <v>0.54242372083500001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1.4079999999999999</v>
      </c>
      <c r="E31" s="62">
        <v>0.621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2.0289999999999999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4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184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293932.225739446</v>
      </c>
      <c r="C6" s="615">
        <v>312916.16911000002</v>
      </c>
      <c r="D6" s="616">
        <v>18983.943370554502</v>
      </c>
      <c r="E6" s="617">
        <v>1.064586124651</v>
      </c>
      <c r="F6" s="615">
        <v>284401.77581779298</v>
      </c>
      <c r="G6" s="616">
        <v>47400.2959696322</v>
      </c>
      <c r="H6" s="618">
        <v>24631.023600000099</v>
      </c>
      <c r="I6" s="615">
        <v>55665.124430000098</v>
      </c>
      <c r="J6" s="616">
        <v>8264.8284603679003</v>
      </c>
      <c r="K6" s="619">
        <v>0.195727063482</v>
      </c>
    </row>
    <row r="7" spans="1:11" ht="14.4" customHeight="1" thickBot="1" x14ac:dyDescent="0.35">
      <c r="A7" s="634" t="s">
        <v>338</v>
      </c>
      <c r="B7" s="615">
        <v>201959.41588043899</v>
      </c>
      <c r="C7" s="615">
        <v>222359.68127999999</v>
      </c>
      <c r="D7" s="616">
        <v>20400.265399561202</v>
      </c>
      <c r="E7" s="617">
        <v>1.101011707281</v>
      </c>
      <c r="F7" s="615">
        <v>201735.173231761</v>
      </c>
      <c r="G7" s="616">
        <v>33622.528871960101</v>
      </c>
      <c r="H7" s="618">
        <v>17683.22035</v>
      </c>
      <c r="I7" s="615">
        <v>41602.709889999998</v>
      </c>
      <c r="J7" s="616">
        <v>7980.1810180399098</v>
      </c>
      <c r="K7" s="619">
        <v>0.20622437437899999</v>
      </c>
    </row>
    <row r="8" spans="1:11" ht="14.4" customHeight="1" thickBot="1" x14ac:dyDescent="0.35">
      <c r="A8" s="635" t="s">
        <v>339</v>
      </c>
      <c r="B8" s="615">
        <v>198215.87957926199</v>
      </c>
      <c r="C8" s="615">
        <v>218994.47427999999</v>
      </c>
      <c r="D8" s="616">
        <v>20778.5947007377</v>
      </c>
      <c r="E8" s="617">
        <v>1.104828103302</v>
      </c>
      <c r="F8" s="615">
        <v>198238.50250934399</v>
      </c>
      <c r="G8" s="616">
        <v>33039.750418224103</v>
      </c>
      <c r="H8" s="618">
        <v>17356.770349999999</v>
      </c>
      <c r="I8" s="615">
        <v>40894.80889</v>
      </c>
      <c r="J8" s="616">
        <v>7855.0584717759602</v>
      </c>
      <c r="K8" s="619">
        <v>0.206290949398</v>
      </c>
    </row>
    <row r="9" spans="1:11" ht="14.4" customHeight="1" thickBot="1" x14ac:dyDescent="0.35">
      <c r="A9" s="636" t="s">
        <v>340</v>
      </c>
      <c r="B9" s="620">
        <v>0</v>
      </c>
      <c r="C9" s="620">
        <v>1.6800000000000001E-3</v>
      </c>
      <c r="D9" s="621">
        <v>1.6800000000000001E-3</v>
      </c>
      <c r="E9" s="622" t="s">
        <v>335</v>
      </c>
      <c r="F9" s="620">
        <v>0</v>
      </c>
      <c r="G9" s="621">
        <v>0</v>
      </c>
      <c r="H9" s="623">
        <v>0</v>
      </c>
      <c r="I9" s="620">
        <v>0</v>
      </c>
      <c r="J9" s="621">
        <v>0</v>
      </c>
      <c r="K9" s="624" t="s">
        <v>335</v>
      </c>
    </row>
    <row r="10" spans="1:11" ht="14.4" customHeight="1" thickBot="1" x14ac:dyDescent="0.35">
      <c r="A10" s="637" t="s">
        <v>341</v>
      </c>
      <c r="B10" s="615">
        <v>0</v>
      </c>
      <c r="C10" s="615">
        <v>1.6800000000000001E-3</v>
      </c>
      <c r="D10" s="616">
        <v>1.6800000000000001E-3</v>
      </c>
      <c r="E10" s="625" t="s">
        <v>335</v>
      </c>
      <c r="F10" s="615">
        <v>0</v>
      </c>
      <c r="G10" s="616">
        <v>0</v>
      </c>
      <c r="H10" s="618">
        <v>0</v>
      </c>
      <c r="I10" s="615">
        <v>0</v>
      </c>
      <c r="J10" s="616">
        <v>0</v>
      </c>
      <c r="K10" s="626" t="s">
        <v>335</v>
      </c>
    </row>
    <row r="11" spans="1:11" ht="14.4" customHeight="1" thickBot="1" x14ac:dyDescent="0.35">
      <c r="A11" s="636" t="s">
        <v>342</v>
      </c>
      <c r="B11" s="620">
        <v>192505.33920790401</v>
      </c>
      <c r="C11" s="620">
        <v>207718.03494000001</v>
      </c>
      <c r="D11" s="621">
        <v>15212.695732095701</v>
      </c>
      <c r="E11" s="627">
        <v>1.0790247989720001</v>
      </c>
      <c r="F11" s="620">
        <v>192225.69467575799</v>
      </c>
      <c r="G11" s="621">
        <v>32037.615779292999</v>
      </c>
      <c r="H11" s="623">
        <v>16886.44355</v>
      </c>
      <c r="I11" s="620">
        <v>39818.671860000002</v>
      </c>
      <c r="J11" s="621">
        <v>7781.0560807069996</v>
      </c>
      <c r="K11" s="628">
        <v>0.207145417927</v>
      </c>
    </row>
    <row r="12" spans="1:11" ht="14.4" customHeight="1" thickBot="1" x14ac:dyDescent="0.35">
      <c r="A12" s="637" t="s">
        <v>343</v>
      </c>
      <c r="B12" s="615">
        <v>31947.725689005401</v>
      </c>
      <c r="C12" s="615">
        <v>32133.647819999998</v>
      </c>
      <c r="D12" s="616">
        <v>185.922130994648</v>
      </c>
      <c r="E12" s="617">
        <v>1.005819573286</v>
      </c>
      <c r="F12" s="615">
        <v>30400.285390531</v>
      </c>
      <c r="G12" s="616">
        <v>5066.7142317551597</v>
      </c>
      <c r="H12" s="618">
        <v>2777.33160000001</v>
      </c>
      <c r="I12" s="615">
        <v>6406.0266199999996</v>
      </c>
      <c r="J12" s="616">
        <v>1339.3123882448399</v>
      </c>
      <c r="K12" s="619">
        <v>0.210722581637</v>
      </c>
    </row>
    <row r="13" spans="1:11" ht="14.4" customHeight="1" thickBot="1" x14ac:dyDescent="0.35">
      <c r="A13" s="637" t="s">
        <v>344</v>
      </c>
      <c r="B13" s="615">
        <v>307.90797077200301</v>
      </c>
      <c r="C13" s="615">
        <v>280.76718</v>
      </c>
      <c r="D13" s="616">
        <v>-27.140790772001999</v>
      </c>
      <c r="E13" s="617">
        <v>0.91185421181500004</v>
      </c>
      <c r="F13" s="615">
        <v>281.21109914993599</v>
      </c>
      <c r="G13" s="616">
        <v>46.868516524988998</v>
      </c>
      <c r="H13" s="618">
        <v>19.43205</v>
      </c>
      <c r="I13" s="615">
        <v>39.417619999999999</v>
      </c>
      <c r="J13" s="616">
        <v>-7.450896524989</v>
      </c>
      <c r="K13" s="619">
        <v>0.14017092539699999</v>
      </c>
    </row>
    <row r="14" spans="1:11" ht="14.4" customHeight="1" thickBot="1" x14ac:dyDescent="0.35">
      <c r="A14" s="637" t="s">
        <v>345</v>
      </c>
      <c r="B14" s="615">
        <v>10.000087806684</v>
      </c>
      <c r="C14" s="615">
        <v>49.2639</v>
      </c>
      <c r="D14" s="616">
        <v>39.263812193315999</v>
      </c>
      <c r="E14" s="617">
        <v>4.9263467433820001</v>
      </c>
      <c r="F14" s="615">
        <v>47.825864074049001</v>
      </c>
      <c r="G14" s="616">
        <v>7.9709773456740001</v>
      </c>
      <c r="H14" s="618">
        <v>0</v>
      </c>
      <c r="I14" s="615">
        <v>0</v>
      </c>
      <c r="J14" s="616">
        <v>-7.9709773456740001</v>
      </c>
      <c r="K14" s="619">
        <v>0</v>
      </c>
    </row>
    <row r="15" spans="1:11" ht="14.4" customHeight="1" thickBot="1" x14ac:dyDescent="0.35">
      <c r="A15" s="637" t="s">
        <v>346</v>
      </c>
      <c r="B15" s="615">
        <v>0</v>
      </c>
      <c r="C15" s="615">
        <v>0.59560000000000002</v>
      </c>
      <c r="D15" s="616">
        <v>0.59560000000000002</v>
      </c>
      <c r="E15" s="625" t="s">
        <v>347</v>
      </c>
      <c r="F15" s="615">
        <v>0.56971548467599997</v>
      </c>
      <c r="G15" s="616">
        <v>9.4952580778999998E-2</v>
      </c>
      <c r="H15" s="618">
        <v>2.08935</v>
      </c>
      <c r="I15" s="615">
        <v>2.08935</v>
      </c>
      <c r="J15" s="616">
        <v>1.99439741922</v>
      </c>
      <c r="K15" s="619">
        <v>3.667356875836</v>
      </c>
    </row>
    <row r="16" spans="1:11" ht="14.4" customHeight="1" thickBot="1" x14ac:dyDescent="0.35">
      <c r="A16" s="637" t="s">
        <v>348</v>
      </c>
      <c r="B16" s="615">
        <v>0</v>
      </c>
      <c r="C16" s="615">
        <v>8.8550000000000004</v>
      </c>
      <c r="D16" s="616">
        <v>8.8550000000000004</v>
      </c>
      <c r="E16" s="625" t="s">
        <v>347</v>
      </c>
      <c r="F16" s="615">
        <v>9.9999996850239992</v>
      </c>
      <c r="G16" s="616">
        <v>1.6666666141699999</v>
      </c>
      <c r="H16" s="618">
        <v>0</v>
      </c>
      <c r="I16" s="615">
        <v>0</v>
      </c>
      <c r="J16" s="616">
        <v>-1.6666666141699999</v>
      </c>
      <c r="K16" s="619">
        <v>0</v>
      </c>
    </row>
    <row r="17" spans="1:11" ht="14.4" customHeight="1" thickBot="1" x14ac:dyDescent="0.35">
      <c r="A17" s="637" t="s">
        <v>349</v>
      </c>
      <c r="B17" s="615">
        <v>174.15194977110099</v>
      </c>
      <c r="C17" s="615">
        <v>213.51495</v>
      </c>
      <c r="D17" s="616">
        <v>39.363000228898002</v>
      </c>
      <c r="E17" s="617">
        <v>1.226026755833</v>
      </c>
      <c r="F17" s="615">
        <v>219.037075256604</v>
      </c>
      <c r="G17" s="616">
        <v>36.506179209434002</v>
      </c>
      <c r="H17" s="618">
        <v>8.8302399999999999</v>
      </c>
      <c r="I17" s="615">
        <v>26.76709</v>
      </c>
      <c r="J17" s="616">
        <v>-9.7390892094330006</v>
      </c>
      <c r="K17" s="619">
        <v>0.12220346700900001</v>
      </c>
    </row>
    <row r="18" spans="1:11" ht="14.4" customHeight="1" thickBot="1" x14ac:dyDescent="0.35">
      <c r="A18" s="637" t="s">
        <v>350</v>
      </c>
      <c r="B18" s="615">
        <v>6.5004407200159999</v>
      </c>
      <c r="C18" s="615">
        <v>51.89761</v>
      </c>
      <c r="D18" s="616">
        <v>45.397169279982997</v>
      </c>
      <c r="E18" s="617">
        <v>7.9837063724290003</v>
      </c>
      <c r="F18" s="615">
        <v>54.521831887996001</v>
      </c>
      <c r="G18" s="616">
        <v>9.0869719813320007</v>
      </c>
      <c r="H18" s="618">
        <v>0.58484000000000003</v>
      </c>
      <c r="I18" s="615">
        <v>0.75612999999999997</v>
      </c>
      <c r="J18" s="616">
        <v>-8.330841981332</v>
      </c>
      <c r="K18" s="619">
        <v>1.3868389482999999E-2</v>
      </c>
    </row>
    <row r="19" spans="1:11" ht="14.4" customHeight="1" thickBot="1" x14ac:dyDescent="0.35">
      <c r="A19" s="637" t="s">
        <v>351</v>
      </c>
      <c r="B19" s="615">
        <v>159999.99999999799</v>
      </c>
      <c r="C19" s="615">
        <v>166512.97672000001</v>
      </c>
      <c r="D19" s="616">
        <v>6512.9767200018696</v>
      </c>
      <c r="E19" s="617">
        <v>1.0407061044999999</v>
      </c>
      <c r="F19" s="615">
        <v>153043.41586915799</v>
      </c>
      <c r="G19" s="616">
        <v>25507.235978193101</v>
      </c>
      <c r="H19" s="618">
        <v>13180.81524</v>
      </c>
      <c r="I19" s="615">
        <v>32203.644520000002</v>
      </c>
      <c r="J19" s="616">
        <v>6696.4085418069799</v>
      </c>
      <c r="K19" s="619">
        <v>0.21042162668</v>
      </c>
    </row>
    <row r="20" spans="1:11" ht="14.4" customHeight="1" thickBot="1" x14ac:dyDescent="0.35">
      <c r="A20" s="637" t="s">
        <v>352</v>
      </c>
      <c r="B20" s="615">
        <v>0</v>
      </c>
      <c r="C20" s="615">
        <v>8384.6052299999992</v>
      </c>
      <c r="D20" s="616">
        <v>8384.6052299999992</v>
      </c>
      <c r="E20" s="625" t="s">
        <v>347</v>
      </c>
      <c r="F20" s="615">
        <v>8087.2798145343404</v>
      </c>
      <c r="G20" s="616">
        <v>1347.8799690890601</v>
      </c>
      <c r="H20" s="618">
        <v>889.29862000000196</v>
      </c>
      <c r="I20" s="615">
        <v>1127.4596200000001</v>
      </c>
      <c r="J20" s="616">
        <v>-220.42034908905501</v>
      </c>
      <c r="K20" s="619">
        <v>0.13941147652300001</v>
      </c>
    </row>
    <row r="21" spans="1:11" ht="14.4" customHeight="1" thickBot="1" x14ac:dyDescent="0.35">
      <c r="A21" s="637" t="s">
        <v>353</v>
      </c>
      <c r="B21" s="615">
        <v>59.053069830981002</v>
      </c>
      <c r="C21" s="615">
        <v>81.910929999999993</v>
      </c>
      <c r="D21" s="616">
        <v>22.857860169018</v>
      </c>
      <c r="E21" s="617">
        <v>1.38707319085</v>
      </c>
      <c r="F21" s="615">
        <v>81.548015996314007</v>
      </c>
      <c r="G21" s="616">
        <v>13.591335999385</v>
      </c>
      <c r="H21" s="618">
        <v>8.0616099999999999</v>
      </c>
      <c r="I21" s="615">
        <v>12.510910000000001</v>
      </c>
      <c r="J21" s="616">
        <v>-1.0804259993850001</v>
      </c>
      <c r="K21" s="619">
        <v>0.153417711603</v>
      </c>
    </row>
    <row r="22" spans="1:11" ht="14.4" customHeight="1" thickBot="1" x14ac:dyDescent="0.35">
      <c r="A22" s="636" t="s">
        <v>354</v>
      </c>
      <c r="B22" s="620">
        <v>1731.28130071493</v>
      </c>
      <c r="C22" s="620">
        <v>2136.36</v>
      </c>
      <c r="D22" s="621">
        <v>405.07869928507398</v>
      </c>
      <c r="E22" s="627">
        <v>1.233976245869</v>
      </c>
      <c r="F22" s="620">
        <v>2142.6774890776901</v>
      </c>
      <c r="G22" s="621">
        <v>357.11291484628202</v>
      </c>
      <c r="H22" s="623">
        <v>173.77799999999999</v>
      </c>
      <c r="I22" s="620">
        <v>412.63200000000001</v>
      </c>
      <c r="J22" s="621">
        <v>55.519085153718002</v>
      </c>
      <c r="K22" s="628">
        <v>0.192577745415</v>
      </c>
    </row>
    <row r="23" spans="1:11" ht="14.4" customHeight="1" thickBot="1" x14ac:dyDescent="0.35">
      <c r="A23" s="637" t="s">
        <v>355</v>
      </c>
      <c r="B23" s="615">
        <v>1715.98983250742</v>
      </c>
      <c r="C23" s="615">
        <v>2116.2240000000002</v>
      </c>
      <c r="D23" s="616">
        <v>400.23416749258303</v>
      </c>
      <c r="E23" s="617">
        <v>1.2332380763040001</v>
      </c>
      <c r="F23" s="615">
        <v>2122.9582535233199</v>
      </c>
      <c r="G23" s="616">
        <v>353.82637558722098</v>
      </c>
      <c r="H23" s="618">
        <v>173.77799999999999</v>
      </c>
      <c r="I23" s="615">
        <v>410.8</v>
      </c>
      <c r="J23" s="616">
        <v>56.973624412779003</v>
      </c>
      <c r="K23" s="619">
        <v>0.19350356952</v>
      </c>
    </row>
    <row r="24" spans="1:11" ht="14.4" customHeight="1" thickBot="1" x14ac:dyDescent="0.35">
      <c r="A24" s="637" t="s">
        <v>356</v>
      </c>
      <c r="B24" s="615">
        <v>15.291468207508</v>
      </c>
      <c r="C24" s="615">
        <v>20.135999999999999</v>
      </c>
      <c r="D24" s="616">
        <v>4.8445317924909999</v>
      </c>
      <c r="E24" s="617">
        <v>1.316812730259</v>
      </c>
      <c r="F24" s="615">
        <v>19.719235554369</v>
      </c>
      <c r="G24" s="616">
        <v>3.2865392590610001</v>
      </c>
      <c r="H24" s="618">
        <v>0</v>
      </c>
      <c r="I24" s="615">
        <v>1.8320000000000001</v>
      </c>
      <c r="J24" s="616">
        <v>-1.454539259061</v>
      </c>
      <c r="K24" s="619">
        <v>9.2904209949999997E-2</v>
      </c>
    </row>
    <row r="25" spans="1:11" ht="14.4" customHeight="1" thickBot="1" x14ac:dyDescent="0.35">
      <c r="A25" s="636" t="s">
        <v>357</v>
      </c>
      <c r="B25" s="620">
        <v>1803.93180515059</v>
      </c>
      <c r="C25" s="620">
        <v>1822.8087800000001</v>
      </c>
      <c r="D25" s="621">
        <v>18.876974849410001</v>
      </c>
      <c r="E25" s="627">
        <v>1.0104643505890001</v>
      </c>
      <c r="F25" s="620">
        <v>1857.9999414775</v>
      </c>
      <c r="G25" s="621">
        <v>309.66665691291701</v>
      </c>
      <c r="H25" s="623">
        <v>113.53583999999999</v>
      </c>
      <c r="I25" s="620">
        <v>267.97804000000002</v>
      </c>
      <c r="J25" s="621">
        <v>-41.688616912915997</v>
      </c>
      <c r="K25" s="628">
        <v>0.14422930486499999</v>
      </c>
    </row>
    <row r="26" spans="1:11" ht="14.4" customHeight="1" thickBot="1" x14ac:dyDescent="0.35">
      <c r="A26" s="637" t="s">
        <v>358</v>
      </c>
      <c r="B26" s="615">
        <v>41.220046341665999</v>
      </c>
      <c r="C26" s="615">
        <v>115.64541</v>
      </c>
      <c r="D26" s="616">
        <v>74.425363658332998</v>
      </c>
      <c r="E26" s="617">
        <v>2.805562348024</v>
      </c>
      <c r="F26" s="615">
        <v>121.999996157296</v>
      </c>
      <c r="G26" s="616">
        <v>20.333332692881999</v>
      </c>
      <c r="H26" s="618">
        <v>0.76229999999999998</v>
      </c>
      <c r="I26" s="615">
        <v>2.9150399999999999</v>
      </c>
      <c r="J26" s="616">
        <v>-17.418292692882002</v>
      </c>
      <c r="K26" s="619">
        <v>2.3893771243999998E-2</v>
      </c>
    </row>
    <row r="27" spans="1:11" ht="14.4" customHeight="1" thickBot="1" x14ac:dyDescent="0.35">
      <c r="A27" s="637" t="s">
        <v>359</v>
      </c>
      <c r="B27" s="615">
        <v>168.39091900985201</v>
      </c>
      <c r="C27" s="615">
        <v>176.45568</v>
      </c>
      <c r="D27" s="616">
        <v>8.0647609901470005</v>
      </c>
      <c r="E27" s="617">
        <v>1.047893087332</v>
      </c>
      <c r="F27" s="615">
        <v>172.99999455091901</v>
      </c>
      <c r="G27" s="616">
        <v>28.833332425152999</v>
      </c>
      <c r="H27" s="618">
        <v>12.553190000000001</v>
      </c>
      <c r="I27" s="615">
        <v>31.086189999999998</v>
      </c>
      <c r="J27" s="616">
        <v>2.2528575748459998</v>
      </c>
      <c r="K27" s="619">
        <v>0.17968896519700001</v>
      </c>
    </row>
    <row r="28" spans="1:11" ht="14.4" customHeight="1" thickBot="1" x14ac:dyDescent="0.35">
      <c r="A28" s="637" t="s">
        <v>360</v>
      </c>
      <c r="B28" s="615">
        <v>848.27905795537094</v>
      </c>
      <c r="C28" s="615">
        <v>906.22340999999994</v>
      </c>
      <c r="D28" s="616">
        <v>57.944352044628999</v>
      </c>
      <c r="E28" s="617">
        <v>1.06830812514</v>
      </c>
      <c r="F28" s="615">
        <v>907.99997140020002</v>
      </c>
      <c r="G28" s="616">
        <v>151.3333285667</v>
      </c>
      <c r="H28" s="618">
        <v>67.505269999999996</v>
      </c>
      <c r="I28" s="615">
        <v>146.54662999999999</v>
      </c>
      <c r="J28" s="616">
        <v>-4.7866985666990001</v>
      </c>
      <c r="K28" s="619">
        <v>0.16139497204299999</v>
      </c>
    </row>
    <row r="29" spans="1:11" ht="14.4" customHeight="1" thickBot="1" x14ac:dyDescent="0.35">
      <c r="A29" s="637" t="s">
        <v>361</v>
      </c>
      <c r="B29" s="615">
        <v>146.00316816061601</v>
      </c>
      <c r="C29" s="615">
        <v>146.91614000000001</v>
      </c>
      <c r="D29" s="616">
        <v>0.91297183938399995</v>
      </c>
      <c r="E29" s="617">
        <v>1.0062530960860001</v>
      </c>
      <c r="F29" s="615">
        <v>149.999995275364</v>
      </c>
      <c r="G29" s="616">
        <v>24.999999212559999</v>
      </c>
      <c r="H29" s="618">
        <v>17.083200000000001</v>
      </c>
      <c r="I29" s="615">
        <v>27.348199999999999</v>
      </c>
      <c r="J29" s="616">
        <v>2.3482007874390001</v>
      </c>
      <c r="K29" s="619">
        <v>0.18232133907600001</v>
      </c>
    </row>
    <row r="30" spans="1:11" ht="14.4" customHeight="1" thickBot="1" x14ac:dyDescent="0.35">
      <c r="A30" s="637" t="s">
        <v>362</v>
      </c>
      <c r="B30" s="615">
        <v>2.0667837111459999</v>
      </c>
      <c r="C30" s="615">
        <v>0</v>
      </c>
      <c r="D30" s="616">
        <v>-2.0667837111459999</v>
      </c>
      <c r="E30" s="617">
        <v>0</v>
      </c>
      <c r="F30" s="615">
        <v>1.999999937004</v>
      </c>
      <c r="G30" s="616">
        <v>0.33333332283400002</v>
      </c>
      <c r="H30" s="618">
        <v>0</v>
      </c>
      <c r="I30" s="615">
        <v>0</v>
      </c>
      <c r="J30" s="616">
        <v>-0.33333332283400002</v>
      </c>
      <c r="K30" s="619">
        <v>0</v>
      </c>
    </row>
    <row r="31" spans="1:11" ht="14.4" customHeight="1" thickBot="1" x14ac:dyDescent="0.35">
      <c r="A31" s="637" t="s">
        <v>363</v>
      </c>
      <c r="B31" s="615">
        <v>164.52358114071501</v>
      </c>
      <c r="C31" s="615">
        <v>179.47901999999999</v>
      </c>
      <c r="D31" s="616">
        <v>14.955438859285</v>
      </c>
      <c r="E31" s="617">
        <v>1.0909014911749999</v>
      </c>
      <c r="F31" s="615">
        <v>184.99999417294799</v>
      </c>
      <c r="G31" s="616">
        <v>30.833332362158</v>
      </c>
      <c r="H31" s="618">
        <v>9.3780000000000001</v>
      </c>
      <c r="I31" s="615">
        <v>46.406999999999996</v>
      </c>
      <c r="J31" s="616">
        <v>15.573667637842</v>
      </c>
      <c r="K31" s="619">
        <v>0.25084865654900002</v>
      </c>
    </row>
    <row r="32" spans="1:11" ht="14.4" customHeight="1" thickBot="1" x14ac:dyDescent="0.35">
      <c r="A32" s="637" t="s">
        <v>364</v>
      </c>
      <c r="B32" s="615">
        <v>74.280985500195001</v>
      </c>
      <c r="C32" s="615">
        <v>76.297809999999998</v>
      </c>
      <c r="D32" s="616">
        <v>2.0168244998040001</v>
      </c>
      <c r="E32" s="617">
        <v>1.0271512889359999</v>
      </c>
      <c r="F32" s="615">
        <v>75.999997606183996</v>
      </c>
      <c r="G32" s="616">
        <v>12.666666267697</v>
      </c>
      <c r="H32" s="618">
        <v>6.2121500000000003</v>
      </c>
      <c r="I32" s="615">
        <v>13.563650000000001</v>
      </c>
      <c r="J32" s="616">
        <v>0.89698373230200001</v>
      </c>
      <c r="K32" s="619">
        <v>0.17846908456800001</v>
      </c>
    </row>
    <row r="33" spans="1:11" ht="14.4" customHeight="1" thickBot="1" x14ac:dyDescent="0.35">
      <c r="A33" s="637" t="s">
        <v>365</v>
      </c>
      <c r="B33" s="615">
        <v>0</v>
      </c>
      <c r="C33" s="615">
        <v>0</v>
      </c>
      <c r="D33" s="616">
        <v>0</v>
      </c>
      <c r="E33" s="617">
        <v>1</v>
      </c>
      <c r="F33" s="615">
        <v>241.99999237758601</v>
      </c>
      <c r="G33" s="616">
        <v>40.333332062930999</v>
      </c>
      <c r="H33" s="618">
        <v>0</v>
      </c>
      <c r="I33" s="615">
        <v>0</v>
      </c>
      <c r="J33" s="616">
        <v>-40.333332062930999</v>
      </c>
      <c r="K33" s="619">
        <v>0</v>
      </c>
    </row>
    <row r="34" spans="1:11" ht="14.4" customHeight="1" thickBot="1" x14ac:dyDescent="0.35">
      <c r="A34" s="637" t="s">
        <v>366</v>
      </c>
      <c r="B34" s="615">
        <v>354.16378278971899</v>
      </c>
      <c r="C34" s="615">
        <v>221.79131000000001</v>
      </c>
      <c r="D34" s="616">
        <v>-132.37247278971901</v>
      </c>
      <c r="E34" s="617">
        <v>0.62623938634499998</v>
      </c>
      <c r="F34" s="615">
        <v>0</v>
      </c>
      <c r="G34" s="616">
        <v>0</v>
      </c>
      <c r="H34" s="618">
        <v>0</v>
      </c>
      <c r="I34" s="615">
        <v>0</v>
      </c>
      <c r="J34" s="616">
        <v>0</v>
      </c>
      <c r="K34" s="626" t="s">
        <v>335</v>
      </c>
    </row>
    <row r="35" spans="1:11" ht="14.4" customHeight="1" thickBot="1" x14ac:dyDescent="0.35">
      <c r="A35" s="637" t="s">
        <v>367</v>
      </c>
      <c r="B35" s="615">
        <v>0</v>
      </c>
      <c r="C35" s="615">
        <v>0</v>
      </c>
      <c r="D35" s="616">
        <v>0</v>
      </c>
      <c r="E35" s="617">
        <v>1</v>
      </c>
      <c r="F35" s="615">
        <v>0</v>
      </c>
      <c r="G35" s="616">
        <v>0</v>
      </c>
      <c r="H35" s="618">
        <v>4.1730000000000003E-2</v>
      </c>
      <c r="I35" s="615">
        <v>0.11133</v>
      </c>
      <c r="J35" s="616">
        <v>0.11133</v>
      </c>
      <c r="K35" s="626" t="s">
        <v>347</v>
      </c>
    </row>
    <row r="36" spans="1:11" ht="14.4" customHeight="1" thickBot="1" x14ac:dyDescent="0.35">
      <c r="A36" s="636" t="s">
        <v>368</v>
      </c>
      <c r="B36" s="620">
        <v>1122.9960394134</v>
      </c>
      <c r="C36" s="620">
        <v>1361.00818</v>
      </c>
      <c r="D36" s="621">
        <v>238.01214058659701</v>
      </c>
      <c r="E36" s="627">
        <v>1.211943882465</v>
      </c>
      <c r="F36" s="620">
        <v>1084.9999658251299</v>
      </c>
      <c r="G36" s="621">
        <v>180.83332763752199</v>
      </c>
      <c r="H36" s="623">
        <v>90.618359999999996</v>
      </c>
      <c r="I36" s="620">
        <v>189.75134</v>
      </c>
      <c r="J36" s="621">
        <v>8.9180123624780006</v>
      </c>
      <c r="K36" s="628">
        <v>0.174886033158</v>
      </c>
    </row>
    <row r="37" spans="1:11" ht="14.4" customHeight="1" thickBot="1" x14ac:dyDescent="0.35">
      <c r="A37" s="637" t="s">
        <v>369</v>
      </c>
      <c r="B37" s="615">
        <v>959.99661428038098</v>
      </c>
      <c r="C37" s="615">
        <v>1092.32302</v>
      </c>
      <c r="D37" s="616">
        <v>132.32640571962</v>
      </c>
      <c r="E37" s="617">
        <v>1.137840492092</v>
      </c>
      <c r="F37" s="615">
        <v>929.99997070725396</v>
      </c>
      <c r="G37" s="616">
        <v>154.99999511787601</v>
      </c>
      <c r="H37" s="618">
        <v>60.937710000000003</v>
      </c>
      <c r="I37" s="615">
        <v>126.39424</v>
      </c>
      <c r="J37" s="616">
        <v>-28.605755117874999</v>
      </c>
      <c r="K37" s="619">
        <v>0.135907789227</v>
      </c>
    </row>
    <row r="38" spans="1:11" ht="14.4" customHeight="1" thickBot="1" x14ac:dyDescent="0.35">
      <c r="A38" s="637" t="s">
        <v>370</v>
      </c>
      <c r="B38" s="615">
        <v>162.99942513302301</v>
      </c>
      <c r="C38" s="615">
        <v>266.51308</v>
      </c>
      <c r="D38" s="616">
        <v>103.51365486697701</v>
      </c>
      <c r="E38" s="617">
        <v>1.6350553370509999</v>
      </c>
      <c r="F38" s="615">
        <v>154.99999511787601</v>
      </c>
      <c r="G38" s="616">
        <v>25.833332519645001</v>
      </c>
      <c r="H38" s="618">
        <v>29.68065</v>
      </c>
      <c r="I38" s="615">
        <v>63.357100000000003</v>
      </c>
      <c r="J38" s="616">
        <v>37.523767480354003</v>
      </c>
      <c r="K38" s="619">
        <v>0.408755496745</v>
      </c>
    </row>
    <row r="39" spans="1:11" ht="14.4" customHeight="1" thickBot="1" x14ac:dyDescent="0.35">
      <c r="A39" s="637" t="s">
        <v>371</v>
      </c>
      <c r="B39" s="615">
        <v>0</v>
      </c>
      <c r="C39" s="615">
        <v>2.1720799999999998</v>
      </c>
      <c r="D39" s="616">
        <v>2.1720799999999998</v>
      </c>
      <c r="E39" s="625" t="s">
        <v>335</v>
      </c>
      <c r="F39" s="615">
        <v>0</v>
      </c>
      <c r="G39" s="616">
        <v>0</v>
      </c>
      <c r="H39" s="618">
        <v>0</v>
      </c>
      <c r="I39" s="615">
        <v>0</v>
      </c>
      <c r="J39" s="616">
        <v>0</v>
      </c>
      <c r="K39" s="626" t="s">
        <v>335</v>
      </c>
    </row>
    <row r="40" spans="1:11" ht="14.4" customHeight="1" thickBot="1" x14ac:dyDescent="0.35">
      <c r="A40" s="636" t="s">
        <v>372</v>
      </c>
      <c r="B40" s="620">
        <v>575.44886922831597</v>
      </c>
      <c r="C40" s="620">
        <v>638.12977999999998</v>
      </c>
      <c r="D40" s="621">
        <v>62.680910771683003</v>
      </c>
      <c r="E40" s="627">
        <v>1.1089252479639999</v>
      </c>
      <c r="F40" s="620">
        <v>635.43006371409297</v>
      </c>
      <c r="G40" s="621">
        <v>105.905010619016</v>
      </c>
      <c r="H40" s="623">
        <v>73.682130000000001</v>
      </c>
      <c r="I40" s="620">
        <v>159.07464999999999</v>
      </c>
      <c r="J40" s="621">
        <v>53.169639380984002</v>
      </c>
      <c r="K40" s="628">
        <v>0.25034171198900002</v>
      </c>
    </row>
    <row r="41" spans="1:11" ht="14.4" customHeight="1" thickBot="1" x14ac:dyDescent="0.35">
      <c r="A41" s="637" t="s">
        <v>373</v>
      </c>
      <c r="B41" s="615">
        <v>34.719927265877999</v>
      </c>
      <c r="C41" s="615">
        <v>24.424910000000001</v>
      </c>
      <c r="D41" s="616">
        <v>-10.295017265878</v>
      </c>
      <c r="E41" s="617">
        <v>0.70348390458700005</v>
      </c>
      <c r="F41" s="615">
        <v>51.131436463813003</v>
      </c>
      <c r="G41" s="616">
        <v>8.5219060773020008</v>
      </c>
      <c r="H41" s="618">
        <v>20.616720000000001</v>
      </c>
      <c r="I41" s="615">
        <v>22.896719999999998</v>
      </c>
      <c r="J41" s="616">
        <v>14.374813922696999</v>
      </c>
      <c r="K41" s="619">
        <v>0.44780122725799998</v>
      </c>
    </row>
    <row r="42" spans="1:11" ht="14.4" customHeight="1" thickBot="1" x14ac:dyDescent="0.35">
      <c r="A42" s="637" t="s">
        <v>374</v>
      </c>
      <c r="B42" s="615">
        <v>18.545408285680001</v>
      </c>
      <c r="C42" s="615">
        <v>14.84023</v>
      </c>
      <c r="D42" s="616">
        <v>-3.7051782856800002</v>
      </c>
      <c r="E42" s="617">
        <v>0.80021047643599996</v>
      </c>
      <c r="F42" s="615">
        <v>7.9999997480190004</v>
      </c>
      <c r="G42" s="616">
        <v>1.3333332913360001</v>
      </c>
      <c r="H42" s="618">
        <v>1.3693299999999999</v>
      </c>
      <c r="I42" s="615">
        <v>3.64994</v>
      </c>
      <c r="J42" s="616">
        <v>2.316606708663</v>
      </c>
      <c r="K42" s="619">
        <v>0.45624251437000002</v>
      </c>
    </row>
    <row r="43" spans="1:11" ht="14.4" customHeight="1" thickBot="1" x14ac:dyDescent="0.35">
      <c r="A43" s="637" t="s">
        <v>375</v>
      </c>
      <c r="B43" s="615">
        <v>202.95596270859701</v>
      </c>
      <c r="C43" s="615">
        <v>215.51159000000001</v>
      </c>
      <c r="D43" s="616">
        <v>12.555627291403001</v>
      </c>
      <c r="E43" s="617">
        <v>1.0618638010120001</v>
      </c>
      <c r="F43" s="615">
        <v>233.943061742899</v>
      </c>
      <c r="G43" s="616">
        <v>38.990510290483002</v>
      </c>
      <c r="H43" s="618">
        <v>15.250389999999999</v>
      </c>
      <c r="I43" s="615">
        <v>39.475670000000001</v>
      </c>
      <c r="J43" s="616">
        <v>0.48515970951600002</v>
      </c>
      <c r="K43" s="619">
        <v>0.168740503376</v>
      </c>
    </row>
    <row r="44" spans="1:11" ht="14.4" customHeight="1" thickBot="1" x14ac:dyDescent="0.35">
      <c r="A44" s="637" t="s">
        <v>376</v>
      </c>
      <c r="B44" s="615">
        <v>105.627345074761</v>
      </c>
      <c r="C44" s="615">
        <v>91.461269999999999</v>
      </c>
      <c r="D44" s="616">
        <v>-14.166075074761</v>
      </c>
      <c r="E44" s="617">
        <v>0.86588629047900001</v>
      </c>
      <c r="F44" s="615">
        <v>85.999997291208004</v>
      </c>
      <c r="G44" s="616">
        <v>14.333332881867999</v>
      </c>
      <c r="H44" s="618">
        <v>8.1729699999999994</v>
      </c>
      <c r="I44" s="615">
        <v>21.897739999999999</v>
      </c>
      <c r="J44" s="616">
        <v>7.5644071181310002</v>
      </c>
      <c r="K44" s="619">
        <v>0.25462489174000003</v>
      </c>
    </row>
    <row r="45" spans="1:11" ht="14.4" customHeight="1" thickBot="1" x14ac:dyDescent="0.35">
      <c r="A45" s="637" t="s">
        <v>377</v>
      </c>
      <c r="B45" s="615">
        <v>29.997569216719999</v>
      </c>
      <c r="C45" s="615">
        <v>20.153459999999999</v>
      </c>
      <c r="D45" s="616">
        <v>-9.8441092167199997</v>
      </c>
      <c r="E45" s="617">
        <v>0.67183643629199996</v>
      </c>
      <c r="F45" s="615">
        <v>80.999997448696007</v>
      </c>
      <c r="G45" s="616">
        <v>13.499999574782001</v>
      </c>
      <c r="H45" s="618">
        <v>0.7944</v>
      </c>
      <c r="I45" s="615">
        <v>6.1446800000000001</v>
      </c>
      <c r="J45" s="616">
        <v>-7.3553195747820004</v>
      </c>
      <c r="K45" s="619">
        <v>7.5860249301999999E-2</v>
      </c>
    </row>
    <row r="46" spans="1:11" ht="14.4" customHeight="1" thickBot="1" x14ac:dyDescent="0.35">
      <c r="A46" s="637" t="s">
        <v>378</v>
      </c>
      <c r="B46" s="615">
        <v>1.934502133821</v>
      </c>
      <c r="C46" s="615">
        <v>0.67500000000000004</v>
      </c>
      <c r="D46" s="616">
        <v>-1.259502133821</v>
      </c>
      <c r="E46" s="617">
        <v>0.34892698653499998</v>
      </c>
      <c r="F46" s="615">
        <v>0.50274839802100002</v>
      </c>
      <c r="G46" s="616">
        <v>8.3791399670000002E-2</v>
      </c>
      <c r="H46" s="618">
        <v>0</v>
      </c>
      <c r="I46" s="615">
        <v>0.46650000000000003</v>
      </c>
      <c r="J46" s="616">
        <v>0.382708600329</v>
      </c>
      <c r="K46" s="619">
        <v>0.92789952555900002</v>
      </c>
    </row>
    <row r="47" spans="1:11" ht="14.4" customHeight="1" thickBot="1" x14ac:dyDescent="0.35">
      <c r="A47" s="637" t="s">
        <v>379</v>
      </c>
      <c r="B47" s="615">
        <v>24.307195393829002</v>
      </c>
      <c r="C47" s="615">
        <v>47.474640000000001</v>
      </c>
      <c r="D47" s="616">
        <v>23.167444606170001</v>
      </c>
      <c r="E47" s="617">
        <v>1.9531105596839999</v>
      </c>
      <c r="F47" s="615">
        <v>41.356683471084999</v>
      </c>
      <c r="G47" s="616">
        <v>6.8927805785140004</v>
      </c>
      <c r="H47" s="618">
        <v>2.7502900000000001</v>
      </c>
      <c r="I47" s="615">
        <v>10.211209999999999</v>
      </c>
      <c r="J47" s="616">
        <v>3.3184294214849999</v>
      </c>
      <c r="K47" s="619">
        <v>0.24690592046900001</v>
      </c>
    </row>
    <row r="48" spans="1:11" ht="14.4" customHeight="1" thickBot="1" x14ac:dyDescent="0.35">
      <c r="A48" s="637" t="s">
        <v>380</v>
      </c>
      <c r="B48" s="615">
        <v>82.973500944544</v>
      </c>
      <c r="C48" s="615">
        <v>57.116810000000001</v>
      </c>
      <c r="D48" s="616">
        <v>-25.856690944543999</v>
      </c>
      <c r="E48" s="617">
        <v>0.68837411161100004</v>
      </c>
      <c r="F48" s="615">
        <v>58.496141512667997</v>
      </c>
      <c r="G48" s="616">
        <v>9.749356918778</v>
      </c>
      <c r="H48" s="618">
        <v>3.3756200000000001</v>
      </c>
      <c r="I48" s="615">
        <v>19.561720000000001</v>
      </c>
      <c r="J48" s="616">
        <v>9.8123630812209992</v>
      </c>
      <c r="K48" s="619">
        <v>0.33441043279299998</v>
      </c>
    </row>
    <row r="49" spans="1:11" ht="14.4" customHeight="1" thickBot="1" x14ac:dyDescent="0.35">
      <c r="A49" s="637" t="s">
        <v>381</v>
      </c>
      <c r="B49" s="615">
        <v>0</v>
      </c>
      <c r="C49" s="615">
        <v>25.281649999999999</v>
      </c>
      <c r="D49" s="616">
        <v>25.281649999999999</v>
      </c>
      <c r="E49" s="625" t="s">
        <v>335</v>
      </c>
      <c r="F49" s="615">
        <v>0</v>
      </c>
      <c r="G49" s="616">
        <v>0</v>
      </c>
      <c r="H49" s="618">
        <v>6.9930000000000003</v>
      </c>
      <c r="I49" s="615">
        <v>6.9930000000000003</v>
      </c>
      <c r="J49" s="616">
        <v>6.9930000000000003</v>
      </c>
      <c r="K49" s="626" t="s">
        <v>335</v>
      </c>
    </row>
    <row r="50" spans="1:11" ht="14.4" customHeight="1" thickBot="1" x14ac:dyDescent="0.35">
      <c r="A50" s="637" t="s">
        <v>382</v>
      </c>
      <c r="B50" s="615">
        <v>0.39374045263099999</v>
      </c>
      <c r="C50" s="615">
        <v>1.1599999999999999</v>
      </c>
      <c r="D50" s="616">
        <v>0.76625954736799995</v>
      </c>
      <c r="E50" s="617">
        <v>2.9461031810309999</v>
      </c>
      <c r="F50" s="615">
        <v>0</v>
      </c>
      <c r="G50" s="616">
        <v>0</v>
      </c>
      <c r="H50" s="618">
        <v>0</v>
      </c>
      <c r="I50" s="615">
        <v>0</v>
      </c>
      <c r="J50" s="616">
        <v>0</v>
      </c>
      <c r="K50" s="619">
        <v>0</v>
      </c>
    </row>
    <row r="51" spans="1:11" ht="14.4" customHeight="1" thickBot="1" x14ac:dyDescent="0.35">
      <c r="A51" s="637" t="s">
        <v>383</v>
      </c>
      <c r="B51" s="615">
        <v>73.993717751849999</v>
      </c>
      <c r="C51" s="615">
        <v>138.85651999999999</v>
      </c>
      <c r="D51" s="616">
        <v>64.862802248148995</v>
      </c>
      <c r="E51" s="617">
        <v>1.876598773772</v>
      </c>
      <c r="F51" s="615">
        <v>74.999997637681005</v>
      </c>
      <c r="G51" s="616">
        <v>12.499999606279999</v>
      </c>
      <c r="H51" s="618">
        <v>14.35941</v>
      </c>
      <c r="I51" s="615">
        <v>27.777470000000001</v>
      </c>
      <c r="J51" s="616">
        <v>15.277470393719</v>
      </c>
      <c r="K51" s="619">
        <v>0.37036627833199998</v>
      </c>
    </row>
    <row r="52" spans="1:11" ht="14.4" customHeight="1" thickBot="1" x14ac:dyDescent="0.35">
      <c r="A52" s="637" t="s">
        <v>384</v>
      </c>
      <c r="B52" s="615">
        <v>0</v>
      </c>
      <c r="C52" s="615">
        <v>1.1737</v>
      </c>
      <c r="D52" s="616">
        <v>1.1737</v>
      </c>
      <c r="E52" s="625" t="s">
        <v>347</v>
      </c>
      <c r="F52" s="615">
        <v>0</v>
      </c>
      <c r="G52" s="616">
        <v>0</v>
      </c>
      <c r="H52" s="618">
        <v>0</v>
      </c>
      <c r="I52" s="615">
        <v>0</v>
      </c>
      <c r="J52" s="616">
        <v>0</v>
      </c>
      <c r="K52" s="626" t="s">
        <v>335</v>
      </c>
    </row>
    <row r="53" spans="1:11" ht="14.4" customHeight="1" thickBot="1" x14ac:dyDescent="0.35">
      <c r="A53" s="636" t="s">
        <v>385</v>
      </c>
      <c r="B53" s="620">
        <v>330.10326129247898</v>
      </c>
      <c r="C53" s="620">
        <v>5099.6793500000003</v>
      </c>
      <c r="D53" s="621">
        <v>4769.5760887075203</v>
      </c>
      <c r="E53" s="627">
        <v>15.448739676283999</v>
      </c>
      <c r="F53" s="620">
        <v>77.700380232306998</v>
      </c>
      <c r="G53" s="621">
        <v>12.950063372051</v>
      </c>
      <c r="H53" s="623">
        <v>2.1750400000000001</v>
      </c>
      <c r="I53" s="620">
        <v>7.6182100000000004</v>
      </c>
      <c r="J53" s="621">
        <v>-5.3318533720510004</v>
      </c>
      <c r="K53" s="628">
        <v>9.8045980948999994E-2</v>
      </c>
    </row>
    <row r="54" spans="1:11" ht="14.4" customHeight="1" thickBot="1" x14ac:dyDescent="0.35">
      <c r="A54" s="637" t="s">
        <v>386</v>
      </c>
      <c r="B54" s="615">
        <v>0</v>
      </c>
      <c r="C54" s="615">
        <v>0</v>
      </c>
      <c r="D54" s="616">
        <v>0</v>
      </c>
      <c r="E54" s="625" t="s">
        <v>335</v>
      </c>
      <c r="F54" s="615">
        <v>0</v>
      </c>
      <c r="G54" s="616">
        <v>0</v>
      </c>
      <c r="H54" s="618">
        <v>0.27</v>
      </c>
      <c r="I54" s="615">
        <v>0.27</v>
      </c>
      <c r="J54" s="616">
        <v>0.27</v>
      </c>
      <c r="K54" s="626" t="s">
        <v>347</v>
      </c>
    </row>
    <row r="55" spans="1:11" ht="14.4" customHeight="1" thickBot="1" x14ac:dyDescent="0.35">
      <c r="A55" s="637" t="s">
        <v>387</v>
      </c>
      <c r="B55" s="615">
        <v>0</v>
      </c>
      <c r="C55" s="615">
        <v>0.24054</v>
      </c>
      <c r="D55" s="616">
        <v>0.24054</v>
      </c>
      <c r="E55" s="625" t="s">
        <v>335</v>
      </c>
      <c r="F55" s="615">
        <v>0</v>
      </c>
      <c r="G55" s="616">
        <v>0</v>
      </c>
      <c r="H55" s="618">
        <v>1.01E-2</v>
      </c>
      <c r="I55" s="615">
        <v>1.01E-2</v>
      </c>
      <c r="J55" s="616">
        <v>1.01E-2</v>
      </c>
      <c r="K55" s="626" t="s">
        <v>335</v>
      </c>
    </row>
    <row r="56" spans="1:11" ht="14.4" customHeight="1" thickBot="1" x14ac:dyDescent="0.35">
      <c r="A56" s="637" t="s">
        <v>388</v>
      </c>
      <c r="B56" s="615">
        <v>309.52720522545002</v>
      </c>
      <c r="C56" s="615">
        <v>5089.9195600000003</v>
      </c>
      <c r="D56" s="616">
        <v>4780.3923547745499</v>
      </c>
      <c r="E56" s="617">
        <v>16.444175096959999</v>
      </c>
      <c r="F56" s="615">
        <v>63.700380673273003</v>
      </c>
      <c r="G56" s="616">
        <v>10.616730112212</v>
      </c>
      <c r="H56" s="618">
        <v>1.78105</v>
      </c>
      <c r="I56" s="615">
        <v>5.1825999999999999</v>
      </c>
      <c r="J56" s="616">
        <v>-5.4341301122120003</v>
      </c>
      <c r="K56" s="619">
        <v>8.1359011440999995E-2</v>
      </c>
    </row>
    <row r="57" spans="1:11" ht="14.4" customHeight="1" thickBot="1" x14ac:dyDescent="0.35">
      <c r="A57" s="637" t="s">
        <v>389</v>
      </c>
      <c r="B57" s="615">
        <v>0</v>
      </c>
      <c r="C57" s="615">
        <v>2.8010000000000002</v>
      </c>
      <c r="D57" s="616">
        <v>2.8010000000000002</v>
      </c>
      <c r="E57" s="625" t="s">
        <v>335</v>
      </c>
      <c r="F57" s="615">
        <v>0</v>
      </c>
      <c r="G57" s="616">
        <v>0</v>
      </c>
      <c r="H57" s="618">
        <v>0</v>
      </c>
      <c r="I57" s="615">
        <v>0.84699999999999998</v>
      </c>
      <c r="J57" s="616">
        <v>0.84699999999999998</v>
      </c>
      <c r="K57" s="626" t="s">
        <v>335</v>
      </c>
    </row>
    <row r="58" spans="1:11" ht="14.4" customHeight="1" thickBot="1" x14ac:dyDescent="0.35">
      <c r="A58" s="637" t="s">
        <v>390</v>
      </c>
      <c r="B58" s="615">
        <v>11.002051478165001</v>
      </c>
      <c r="C58" s="615">
        <v>6.7182500000000003</v>
      </c>
      <c r="D58" s="616">
        <v>-4.2838014781640004</v>
      </c>
      <c r="E58" s="617">
        <v>0.610636117576</v>
      </c>
      <c r="F58" s="615">
        <v>13.999999559034</v>
      </c>
      <c r="G58" s="616">
        <v>2.3333332598390002</v>
      </c>
      <c r="H58" s="618">
        <v>0.11389000000000001</v>
      </c>
      <c r="I58" s="615">
        <v>1.3085100000000001</v>
      </c>
      <c r="J58" s="616">
        <v>-1.0248232598389999</v>
      </c>
      <c r="K58" s="619">
        <v>9.3465002943000003E-2</v>
      </c>
    </row>
    <row r="59" spans="1:11" ht="14.4" customHeight="1" thickBot="1" x14ac:dyDescent="0.35">
      <c r="A59" s="636" t="s">
        <v>391</v>
      </c>
      <c r="B59" s="620">
        <v>146.779095558303</v>
      </c>
      <c r="C59" s="620">
        <v>142.07956999999999</v>
      </c>
      <c r="D59" s="621">
        <v>-4.6995255583029998</v>
      </c>
      <c r="E59" s="627">
        <v>0.96798232377399995</v>
      </c>
      <c r="F59" s="620">
        <v>213.99999325951799</v>
      </c>
      <c r="G59" s="621">
        <v>35.666665543253004</v>
      </c>
      <c r="H59" s="623">
        <v>15.91643</v>
      </c>
      <c r="I59" s="620">
        <v>37.053789999999999</v>
      </c>
      <c r="J59" s="621">
        <v>1.387124456747</v>
      </c>
      <c r="K59" s="628">
        <v>0.173148556855</v>
      </c>
    </row>
    <row r="60" spans="1:11" ht="14.4" customHeight="1" thickBot="1" x14ac:dyDescent="0.35">
      <c r="A60" s="637" t="s">
        <v>392</v>
      </c>
      <c r="B60" s="615">
        <v>41.788828209908999</v>
      </c>
      <c r="C60" s="615">
        <v>38.117710000000002</v>
      </c>
      <c r="D60" s="616">
        <v>-3.6711182099089998</v>
      </c>
      <c r="E60" s="617">
        <v>0.91215072623000004</v>
      </c>
      <c r="F60" s="615">
        <v>44.999998582608001</v>
      </c>
      <c r="G60" s="616">
        <v>7.4999997637679998</v>
      </c>
      <c r="H60" s="618">
        <v>5.1387900000000002</v>
      </c>
      <c r="I60" s="615">
        <v>7.7863199999999999</v>
      </c>
      <c r="J60" s="616">
        <v>0.286320236231</v>
      </c>
      <c r="K60" s="619">
        <v>0.173029338783</v>
      </c>
    </row>
    <row r="61" spans="1:11" ht="14.4" customHeight="1" thickBot="1" x14ac:dyDescent="0.35">
      <c r="A61" s="637" t="s">
        <v>393</v>
      </c>
      <c r="B61" s="615">
        <v>0</v>
      </c>
      <c r="C61" s="615">
        <v>2.04617</v>
      </c>
      <c r="D61" s="616">
        <v>2.04617</v>
      </c>
      <c r="E61" s="625" t="s">
        <v>335</v>
      </c>
      <c r="F61" s="615">
        <v>1.999999937004</v>
      </c>
      <c r="G61" s="616">
        <v>0.33333332283400002</v>
      </c>
      <c r="H61" s="618">
        <v>0.13794000000000001</v>
      </c>
      <c r="I61" s="615">
        <v>0.34484999999999999</v>
      </c>
      <c r="J61" s="616">
        <v>1.1516677164999999E-2</v>
      </c>
      <c r="K61" s="619">
        <v>0.17242500543</v>
      </c>
    </row>
    <row r="62" spans="1:11" ht="14.4" customHeight="1" thickBot="1" x14ac:dyDescent="0.35">
      <c r="A62" s="637" t="s">
        <v>394</v>
      </c>
      <c r="B62" s="615">
        <v>0</v>
      </c>
      <c r="C62" s="615">
        <v>2.6002399999999999</v>
      </c>
      <c r="D62" s="616">
        <v>2.6002399999999999</v>
      </c>
      <c r="E62" s="625" t="s">
        <v>335</v>
      </c>
      <c r="F62" s="615">
        <v>1.999999937004</v>
      </c>
      <c r="G62" s="616">
        <v>0.33333332283400002</v>
      </c>
      <c r="H62" s="618">
        <v>0</v>
      </c>
      <c r="I62" s="615">
        <v>0</v>
      </c>
      <c r="J62" s="616">
        <v>-0.33333332283400002</v>
      </c>
      <c r="K62" s="619">
        <v>0</v>
      </c>
    </row>
    <row r="63" spans="1:11" ht="14.4" customHeight="1" thickBot="1" x14ac:dyDescent="0.35">
      <c r="A63" s="637" t="s">
        <v>395</v>
      </c>
      <c r="B63" s="615">
        <v>6.0005771643430004</v>
      </c>
      <c r="C63" s="615">
        <v>4.0127600000000001</v>
      </c>
      <c r="D63" s="616">
        <v>-1.987817164343</v>
      </c>
      <c r="E63" s="617">
        <v>0.66872900557699999</v>
      </c>
      <c r="F63" s="615">
        <v>24.999999212559999</v>
      </c>
      <c r="G63" s="616">
        <v>4.1666665354259997</v>
      </c>
      <c r="H63" s="618">
        <v>0.80118</v>
      </c>
      <c r="I63" s="615">
        <v>1.3425199999999999</v>
      </c>
      <c r="J63" s="616">
        <v>-2.8241465354259998</v>
      </c>
      <c r="K63" s="619">
        <v>5.3700801691E-2</v>
      </c>
    </row>
    <row r="64" spans="1:11" ht="14.4" customHeight="1" thickBot="1" x14ac:dyDescent="0.35">
      <c r="A64" s="637" t="s">
        <v>396</v>
      </c>
      <c r="B64" s="615">
        <v>26.999475728488999</v>
      </c>
      <c r="C64" s="615">
        <v>15.22193</v>
      </c>
      <c r="D64" s="616">
        <v>-11.777545728489001</v>
      </c>
      <c r="E64" s="617">
        <v>0.56378613248099996</v>
      </c>
      <c r="F64" s="615">
        <v>44.999998582609003</v>
      </c>
      <c r="G64" s="616">
        <v>7.4999997637679998</v>
      </c>
      <c r="H64" s="618">
        <v>0</v>
      </c>
      <c r="I64" s="615">
        <v>5.3990999999999998</v>
      </c>
      <c r="J64" s="616">
        <v>-2.100899763768</v>
      </c>
      <c r="K64" s="619">
        <v>0.11998000377900001</v>
      </c>
    </row>
    <row r="65" spans="1:11" ht="14.4" customHeight="1" thickBot="1" x14ac:dyDescent="0.35">
      <c r="A65" s="637" t="s">
        <v>397</v>
      </c>
      <c r="B65" s="615">
        <v>71.990214455558998</v>
      </c>
      <c r="C65" s="615">
        <v>80.080759999999998</v>
      </c>
      <c r="D65" s="616">
        <v>8.0905455444399994</v>
      </c>
      <c r="E65" s="617">
        <v>1.1123839622589999</v>
      </c>
      <c r="F65" s="615">
        <v>94.999997007730002</v>
      </c>
      <c r="G65" s="616">
        <v>15.833332834621</v>
      </c>
      <c r="H65" s="618">
        <v>9.8385200000000008</v>
      </c>
      <c r="I65" s="615">
        <v>22.181000000000001</v>
      </c>
      <c r="J65" s="616">
        <v>6.3476671653779997</v>
      </c>
      <c r="K65" s="619">
        <v>0.23348421788000001</v>
      </c>
    </row>
    <row r="66" spans="1:11" ht="14.4" customHeight="1" thickBot="1" x14ac:dyDescent="0.35">
      <c r="A66" s="636" t="s">
        <v>398</v>
      </c>
      <c r="B66" s="620">
        <v>0</v>
      </c>
      <c r="C66" s="620">
        <v>76.372</v>
      </c>
      <c r="D66" s="621">
        <v>76.372</v>
      </c>
      <c r="E66" s="622" t="s">
        <v>335</v>
      </c>
      <c r="F66" s="620">
        <v>0</v>
      </c>
      <c r="G66" s="621">
        <v>0</v>
      </c>
      <c r="H66" s="623">
        <v>0.621</v>
      </c>
      <c r="I66" s="620">
        <v>2.0289999999999999</v>
      </c>
      <c r="J66" s="621">
        <v>2.0289999999999999</v>
      </c>
      <c r="K66" s="624" t="s">
        <v>335</v>
      </c>
    </row>
    <row r="67" spans="1:11" ht="14.4" customHeight="1" thickBot="1" x14ac:dyDescent="0.35">
      <c r="A67" s="637" t="s">
        <v>399</v>
      </c>
      <c r="B67" s="615">
        <v>0</v>
      </c>
      <c r="C67" s="615">
        <v>69.058999999999997</v>
      </c>
      <c r="D67" s="616">
        <v>69.058999999999997</v>
      </c>
      <c r="E67" s="625" t="s">
        <v>335</v>
      </c>
      <c r="F67" s="615">
        <v>0</v>
      </c>
      <c r="G67" s="616">
        <v>0</v>
      </c>
      <c r="H67" s="618">
        <v>0.621</v>
      </c>
      <c r="I67" s="615">
        <v>2.0289999999999999</v>
      </c>
      <c r="J67" s="616">
        <v>2.0289999999999999</v>
      </c>
      <c r="K67" s="626" t="s">
        <v>335</v>
      </c>
    </row>
    <row r="68" spans="1:11" ht="14.4" customHeight="1" thickBot="1" x14ac:dyDescent="0.35">
      <c r="A68" s="637" t="s">
        <v>400</v>
      </c>
      <c r="B68" s="615">
        <v>0</v>
      </c>
      <c r="C68" s="615">
        <v>7.3129999999999997</v>
      </c>
      <c r="D68" s="616">
        <v>7.3129999999999997</v>
      </c>
      <c r="E68" s="625" t="s">
        <v>335</v>
      </c>
      <c r="F68" s="615">
        <v>0</v>
      </c>
      <c r="G68" s="616">
        <v>0</v>
      </c>
      <c r="H68" s="618">
        <v>0</v>
      </c>
      <c r="I68" s="615">
        <v>0</v>
      </c>
      <c r="J68" s="616">
        <v>0</v>
      </c>
      <c r="K68" s="626" t="s">
        <v>335</v>
      </c>
    </row>
    <row r="69" spans="1:11" ht="14.4" customHeight="1" thickBot="1" x14ac:dyDescent="0.35">
      <c r="A69" s="635" t="s">
        <v>42</v>
      </c>
      <c r="B69" s="615">
        <v>3743.5363011764798</v>
      </c>
      <c r="C69" s="615">
        <v>3365.2069999999999</v>
      </c>
      <c r="D69" s="616">
        <v>-378.32930117647601</v>
      </c>
      <c r="E69" s="617">
        <v>0.89893799051500001</v>
      </c>
      <c r="F69" s="615">
        <v>3496.6707224162801</v>
      </c>
      <c r="G69" s="616">
        <v>582.778453736046</v>
      </c>
      <c r="H69" s="618">
        <v>326.45000000000101</v>
      </c>
      <c r="I69" s="615">
        <v>707.90100000000098</v>
      </c>
      <c r="J69" s="616">
        <v>125.122546263955</v>
      </c>
      <c r="K69" s="619">
        <v>0.20245000350199999</v>
      </c>
    </row>
    <row r="70" spans="1:11" ht="14.4" customHeight="1" thickBot="1" x14ac:dyDescent="0.35">
      <c r="A70" s="636" t="s">
        <v>401</v>
      </c>
      <c r="B70" s="620">
        <v>3743.5363011764798</v>
      </c>
      <c r="C70" s="620">
        <v>3365.2069999999999</v>
      </c>
      <c r="D70" s="621">
        <v>-378.32930117647601</v>
      </c>
      <c r="E70" s="627">
        <v>0.89893799051500001</v>
      </c>
      <c r="F70" s="620">
        <v>3496.6707224162801</v>
      </c>
      <c r="G70" s="621">
        <v>582.778453736046</v>
      </c>
      <c r="H70" s="623">
        <v>326.45000000000101</v>
      </c>
      <c r="I70" s="620">
        <v>707.90100000000098</v>
      </c>
      <c r="J70" s="621">
        <v>125.122546263955</v>
      </c>
      <c r="K70" s="628">
        <v>0.20245000350199999</v>
      </c>
    </row>
    <row r="71" spans="1:11" ht="14.4" customHeight="1" thickBot="1" x14ac:dyDescent="0.35">
      <c r="A71" s="637" t="s">
        <v>402</v>
      </c>
      <c r="B71" s="615">
        <v>1174.44534823144</v>
      </c>
      <c r="C71" s="615">
        <v>986.89200000000096</v>
      </c>
      <c r="D71" s="616">
        <v>-187.55334823144099</v>
      </c>
      <c r="E71" s="617">
        <v>0.84030474596799998</v>
      </c>
      <c r="F71" s="615">
        <v>1013.67080062475</v>
      </c>
      <c r="G71" s="616">
        <v>168.945133437458</v>
      </c>
      <c r="H71" s="618">
        <v>79.772999999999996</v>
      </c>
      <c r="I71" s="615">
        <v>165.86500000000001</v>
      </c>
      <c r="J71" s="616">
        <v>-3.0801334374580001</v>
      </c>
      <c r="K71" s="619">
        <v>0.163628073234</v>
      </c>
    </row>
    <row r="72" spans="1:11" ht="14.4" customHeight="1" thickBot="1" x14ac:dyDescent="0.35">
      <c r="A72" s="637" t="s">
        <v>403</v>
      </c>
      <c r="B72" s="615">
        <v>390.084245697222</v>
      </c>
      <c r="C72" s="615">
        <v>356.90800000000002</v>
      </c>
      <c r="D72" s="616">
        <v>-33.176245697220999</v>
      </c>
      <c r="E72" s="617">
        <v>0.91495107514999996</v>
      </c>
      <c r="F72" s="615">
        <v>389.999987715945</v>
      </c>
      <c r="G72" s="616">
        <v>64.999997952656997</v>
      </c>
      <c r="H72" s="618">
        <v>27.815000000000001</v>
      </c>
      <c r="I72" s="615">
        <v>62.24</v>
      </c>
      <c r="J72" s="616">
        <v>-2.7599979526570002</v>
      </c>
      <c r="K72" s="619">
        <v>0.159589748616</v>
      </c>
    </row>
    <row r="73" spans="1:11" ht="14.4" customHeight="1" thickBot="1" x14ac:dyDescent="0.35">
      <c r="A73" s="637" t="s">
        <v>404</v>
      </c>
      <c r="B73" s="615">
        <v>2179.00670724781</v>
      </c>
      <c r="C73" s="615">
        <v>2021.4069999999999</v>
      </c>
      <c r="D73" s="616">
        <v>-157.59970724781201</v>
      </c>
      <c r="E73" s="617">
        <v>0.92767360158900003</v>
      </c>
      <c r="F73" s="615">
        <v>2092.9999340755799</v>
      </c>
      <c r="G73" s="616">
        <v>348.83332234593001</v>
      </c>
      <c r="H73" s="618">
        <v>218.86200000000099</v>
      </c>
      <c r="I73" s="615">
        <v>479.79599999999999</v>
      </c>
      <c r="J73" s="616">
        <v>130.96267765407001</v>
      </c>
      <c r="K73" s="619">
        <v>0.22923842098</v>
      </c>
    </row>
    <row r="74" spans="1:11" ht="14.4" customHeight="1" thickBot="1" x14ac:dyDescent="0.35">
      <c r="A74" s="638" t="s">
        <v>405</v>
      </c>
      <c r="B74" s="620">
        <v>6509.5900923795998</v>
      </c>
      <c r="C74" s="620">
        <v>8232.6365000000005</v>
      </c>
      <c r="D74" s="621">
        <v>1723.0464076204</v>
      </c>
      <c r="E74" s="627">
        <v>1.2646935341800001</v>
      </c>
      <c r="F74" s="620">
        <v>9621.6023159525503</v>
      </c>
      <c r="G74" s="621">
        <v>1603.60038599209</v>
      </c>
      <c r="H74" s="623">
        <v>153.12655000000001</v>
      </c>
      <c r="I74" s="620">
        <v>692.34896000000003</v>
      </c>
      <c r="J74" s="621">
        <v>-911.25142599209198</v>
      </c>
      <c r="K74" s="628">
        <v>7.1957761011000002E-2</v>
      </c>
    </row>
    <row r="75" spans="1:11" ht="14.4" customHeight="1" thickBot="1" x14ac:dyDescent="0.35">
      <c r="A75" s="635" t="s">
        <v>45</v>
      </c>
      <c r="B75" s="615">
        <v>2675.5931689158501</v>
      </c>
      <c r="C75" s="615">
        <v>5164.8369599999996</v>
      </c>
      <c r="D75" s="616">
        <v>2489.24379108415</v>
      </c>
      <c r="E75" s="617">
        <v>1.9303521252789999</v>
      </c>
      <c r="F75" s="615">
        <v>6674.3267635987904</v>
      </c>
      <c r="G75" s="616">
        <v>1112.3877939331301</v>
      </c>
      <c r="H75" s="618">
        <v>30.137419999999999</v>
      </c>
      <c r="I75" s="615">
        <v>141.86636999999999</v>
      </c>
      <c r="J75" s="616">
        <v>-970.52142393313102</v>
      </c>
      <c r="K75" s="619">
        <v>2.1255532584000002E-2</v>
      </c>
    </row>
    <row r="76" spans="1:11" ht="14.4" customHeight="1" thickBot="1" x14ac:dyDescent="0.35">
      <c r="A76" s="639" t="s">
        <v>406</v>
      </c>
      <c r="B76" s="615">
        <v>2675.5931689158501</v>
      </c>
      <c r="C76" s="615">
        <v>5164.8369599999996</v>
      </c>
      <c r="D76" s="616">
        <v>2489.24379108415</v>
      </c>
      <c r="E76" s="617">
        <v>1.9303521252789999</v>
      </c>
      <c r="F76" s="615">
        <v>6674.3267635987904</v>
      </c>
      <c r="G76" s="616">
        <v>1112.3877939331301</v>
      </c>
      <c r="H76" s="618">
        <v>30.137419999999999</v>
      </c>
      <c r="I76" s="615">
        <v>141.86636999999999</v>
      </c>
      <c r="J76" s="616">
        <v>-970.52142393313102</v>
      </c>
      <c r="K76" s="619">
        <v>2.1255532584000002E-2</v>
      </c>
    </row>
    <row r="77" spans="1:11" ht="14.4" customHeight="1" thickBot="1" x14ac:dyDescent="0.35">
      <c r="A77" s="637" t="s">
        <v>407</v>
      </c>
      <c r="B77" s="615">
        <v>1355.35748026017</v>
      </c>
      <c r="C77" s="615">
        <v>4027.8736800000001</v>
      </c>
      <c r="D77" s="616">
        <v>2672.51619973983</v>
      </c>
      <c r="E77" s="617">
        <v>2.9718164681000001</v>
      </c>
      <c r="F77" s="615">
        <v>3219.11519253495</v>
      </c>
      <c r="G77" s="616">
        <v>536.51919875582496</v>
      </c>
      <c r="H77" s="618">
        <v>1.704</v>
      </c>
      <c r="I77" s="615">
        <v>41.491999999999997</v>
      </c>
      <c r="J77" s="616">
        <v>-495.027198755825</v>
      </c>
      <c r="K77" s="619">
        <v>1.2889256058999999E-2</v>
      </c>
    </row>
    <row r="78" spans="1:11" ht="14.4" customHeight="1" thickBot="1" x14ac:dyDescent="0.35">
      <c r="A78" s="637" t="s">
        <v>408</v>
      </c>
      <c r="B78" s="615">
        <v>0</v>
      </c>
      <c r="C78" s="615">
        <v>9.4139999999999997</v>
      </c>
      <c r="D78" s="616">
        <v>9.4139999999999997</v>
      </c>
      <c r="E78" s="625" t="s">
        <v>335</v>
      </c>
      <c r="F78" s="615">
        <v>8.005511738029</v>
      </c>
      <c r="G78" s="616">
        <v>1.334251956338</v>
      </c>
      <c r="H78" s="618">
        <v>0</v>
      </c>
      <c r="I78" s="615">
        <v>0</v>
      </c>
      <c r="J78" s="616">
        <v>-1.334251956338</v>
      </c>
      <c r="K78" s="619">
        <v>0</v>
      </c>
    </row>
    <row r="79" spans="1:11" ht="14.4" customHeight="1" thickBot="1" x14ac:dyDescent="0.35">
      <c r="A79" s="637" t="s">
        <v>409</v>
      </c>
      <c r="B79" s="615">
        <v>53.504220817457998</v>
      </c>
      <c r="C79" s="615">
        <v>818.61681999999996</v>
      </c>
      <c r="D79" s="616">
        <v>765.11259918254098</v>
      </c>
      <c r="E79" s="617">
        <v>15.300041893757999</v>
      </c>
      <c r="F79" s="615">
        <v>891.99997190416195</v>
      </c>
      <c r="G79" s="616">
        <v>148.666661984027</v>
      </c>
      <c r="H79" s="618">
        <v>10.691560000000001</v>
      </c>
      <c r="I79" s="615">
        <v>69.140559999999994</v>
      </c>
      <c r="J79" s="616">
        <v>-79.526101984025999</v>
      </c>
      <c r="K79" s="619">
        <v>7.7511841006000004E-2</v>
      </c>
    </row>
    <row r="80" spans="1:11" ht="14.4" customHeight="1" thickBot="1" x14ac:dyDescent="0.35">
      <c r="A80" s="637" t="s">
        <v>410</v>
      </c>
      <c r="B80" s="615">
        <v>1172.99801962008</v>
      </c>
      <c r="C80" s="615">
        <v>111.50288999999999</v>
      </c>
      <c r="D80" s="616">
        <v>-1061.49512962008</v>
      </c>
      <c r="E80" s="617">
        <v>9.5058037723999997E-2</v>
      </c>
      <c r="F80" s="615">
        <v>2388.9999247523001</v>
      </c>
      <c r="G80" s="616">
        <v>398.16665412538299</v>
      </c>
      <c r="H80" s="618">
        <v>0.42663000000000001</v>
      </c>
      <c r="I80" s="615">
        <v>0.42663000000000001</v>
      </c>
      <c r="J80" s="616">
        <v>-397.740024125383</v>
      </c>
      <c r="K80" s="619">
        <v>1.78581001E-4</v>
      </c>
    </row>
    <row r="81" spans="1:11" ht="14.4" customHeight="1" thickBot="1" x14ac:dyDescent="0.35">
      <c r="A81" s="637" t="s">
        <v>411</v>
      </c>
      <c r="B81" s="615">
        <v>93.733448218145</v>
      </c>
      <c r="C81" s="615">
        <v>197.42957000000001</v>
      </c>
      <c r="D81" s="616">
        <v>103.696121781854</v>
      </c>
      <c r="E81" s="617">
        <v>2.106287283281</v>
      </c>
      <c r="F81" s="615">
        <v>166.20616266934999</v>
      </c>
      <c r="G81" s="616">
        <v>27.701027111557998</v>
      </c>
      <c r="H81" s="618">
        <v>17.31523</v>
      </c>
      <c r="I81" s="615">
        <v>30.807179999999999</v>
      </c>
      <c r="J81" s="616">
        <v>3.1061528884410001</v>
      </c>
      <c r="K81" s="619">
        <v>0.18535522092000001</v>
      </c>
    </row>
    <row r="82" spans="1:11" ht="14.4" customHeight="1" thickBot="1" x14ac:dyDescent="0.35">
      <c r="A82" s="640" t="s">
        <v>46</v>
      </c>
      <c r="B82" s="620">
        <v>0</v>
      </c>
      <c r="C82" s="620">
        <v>79.742000000000004</v>
      </c>
      <c r="D82" s="621">
        <v>79.742000000000004</v>
      </c>
      <c r="E82" s="622" t="s">
        <v>335</v>
      </c>
      <c r="F82" s="620">
        <v>0</v>
      </c>
      <c r="G82" s="621">
        <v>0</v>
      </c>
      <c r="H82" s="623">
        <v>2.6709999999999998</v>
      </c>
      <c r="I82" s="620">
        <v>8.0259999999999998</v>
      </c>
      <c r="J82" s="621">
        <v>8.0259999999999998</v>
      </c>
      <c r="K82" s="624" t="s">
        <v>335</v>
      </c>
    </row>
    <row r="83" spans="1:11" ht="14.4" customHeight="1" thickBot="1" x14ac:dyDescent="0.35">
      <c r="A83" s="636" t="s">
        <v>412</v>
      </c>
      <c r="B83" s="620">
        <v>0</v>
      </c>
      <c r="C83" s="620">
        <v>78.619</v>
      </c>
      <c r="D83" s="621">
        <v>78.619</v>
      </c>
      <c r="E83" s="622" t="s">
        <v>335</v>
      </c>
      <c r="F83" s="620">
        <v>0</v>
      </c>
      <c r="G83" s="621">
        <v>0</v>
      </c>
      <c r="H83" s="623">
        <v>2.6709999999999998</v>
      </c>
      <c r="I83" s="620">
        <v>8.0259999999999998</v>
      </c>
      <c r="J83" s="621">
        <v>8.0259999999999998</v>
      </c>
      <c r="K83" s="624" t="s">
        <v>335</v>
      </c>
    </row>
    <row r="84" spans="1:11" ht="14.4" customHeight="1" thickBot="1" x14ac:dyDescent="0.35">
      <c r="A84" s="637" t="s">
        <v>413</v>
      </c>
      <c r="B84" s="615">
        <v>0</v>
      </c>
      <c r="C84" s="615">
        <v>66.858999999999995</v>
      </c>
      <c r="D84" s="616">
        <v>66.858999999999995</v>
      </c>
      <c r="E84" s="625" t="s">
        <v>335</v>
      </c>
      <c r="F84" s="615">
        <v>0</v>
      </c>
      <c r="G84" s="616">
        <v>0</v>
      </c>
      <c r="H84" s="618">
        <v>2.6709999999999998</v>
      </c>
      <c r="I84" s="615">
        <v>6.4859999999999998</v>
      </c>
      <c r="J84" s="616">
        <v>6.4859999999999998</v>
      </c>
      <c r="K84" s="626" t="s">
        <v>335</v>
      </c>
    </row>
    <row r="85" spans="1:11" ht="14.4" customHeight="1" thickBot="1" x14ac:dyDescent="0.35">
      <c r="A85" s="637" t="s">
        <v>414</v>
      </c>
      <c r="B85" s="615">
        <v>0</v>
      </c>
      <c r="C85" s="615">
        <v>11.76</v>
      </c>
      <c r="D85" s="616">
        <v>11.76</v>
      </c>
      <c r="E85" s="625" t="s">
        <v>335</v>
      </c>
      <c r="F85" s="615">
        <v>0</v>
      </c>
      <c r="G85" s="616">
        <v>0</v>
      </c>
      <c r="H85" s="618">
        <v>0</v>
      </c>
      <c r="I85" s="615">
        <v>1.54</v>
      </c>
      <c r="J85" s="616">
        <v>1.54</v>
      </c>
      <c r="K85" s="626" t="s">
        <v>335</v>
      </c>
    </row>
    <row r="86" spans="1:11" ht="14.4" customHeight="1" thickBot="1" x14ac:dyDescent="0.35">
      <c r="A86" s="636" t="s">
        <v>415</v>
      </c>
      <c r="B86" s="620">
        <v>0</v>
      </c>
      <c r="C86" s="620">
        <v>1.123</v>
      </c>
      <c r="D86" s="621">
        <v>1.123</v>
      </c>
      <c r="E86" s="622" t="s">
        <v>335</v>
      </c>
      <c r="F86" s="620">
        <v>0</v>
      </c>
      <c r="G86" s="621">
        <v>0</v>
      </c>
      <c r="H86" s="623">
        <v>0</v>
      </c>
      <c r="I86" s="620">
        <v>0</v>
      </c>
      <c r="J86" s="621">
        <v>0</v>
      </c>
      <c r="K86" s="628">
        <v>0</v>
      </c>
    </row>
    <row r="87" spans="1:11" ht="14.4" customHeight="1" thickBot="1" x14ac:dyDescent="0.35">
      <c r="A87" s="637" t="s">
        <v>416</v>
      </c>
      <c r="B87" s="615">
        <v>0</v>
      </c>
      <c r="C87" s="615">
        <v>1.123</v>
      </c>
      <c r="D87" s="616">
        <v>1.123</v>
      </c>
      <c r="E87" s="625" t="s">
        <v>335</v>
      </c>
      <c r="F87" s="615">
        <v>0</v>
      </c>
      <c r="G87" s="616">
        <v>0</v>
      </c>
      <c r="H87" s="618">
        <v>0</v>
      </c>
      <c r="I87" s="615">
        <v>0</v>
      </c>
      <c r="J87" s="616">
        <v>0</v>
      </c>
      <c r="K87" s="619">
        <v>0</v>
      </c>
    </row>
    <row r="88" spans="1:11" ht="14.4" customHeight="1" thickBot="1" x14ac:dyDescent="0.35">
      <c r="A88" s="635" t="s">
        <v>47</v>
      </c>
      <c r="B88" s="615">
        <v>3833.9969234637401</v>
      </c>
      <c r="C88" s="615">
        <v>2988.0575399999998</v>
      </c>
      <c r="D88" s="616">
        <v>-845.93938346374296</v>
      </c>
      <c r="E88" s="617">
        <v>0.77935835621299998</v>
      </c>
      <c r="F88" s="615">
        <v>2947.2755523537699</v>
      </c>
      <c r="G88" s="616">
        <v>491.21259205896098</v>
      </c>
      <c r="H88" s="618">
        <v>120.31813</v>
      </c>
      <c r="I88" s="615">
        <v>542.45659000000001</v>
      </c>
      <c r="J88" s="616">
        <v>51.243997941038998</v>
      </c>
      <c r="K88" s="619">
        <v>0.184053570955</v>
      </c>
    </row>
    <row r="89" spans="1:11" ht="14.4" customHeight="1" thickBot="1" x14ac:dyDescent="0.35">
      <c r="A89" s="636" t="s">
        <v>417</v>
      </c>
      <c r="B89" s="620">
        <v>0</v>
      </c>
      <c r="C89" s="620">
        <v>0.82499999999999996</v>
      </c>
      <c r="D89" s="621">
        <v>0.82499999999999996</v>
      </c>
      <c r="E89" s="622" t="s">
        <v>347</v>
      </c>
      <c r="F89" s="620">
        <v>0.83996912722399997</v>
      </c>
      <c r="G89" s="621">
        <v>0.139994854537</v>
      </c>
      <c r="H89" s="623">
        <v>0</v>
      </c>
      <c r="I89" s="620">
        <v>0</v>
      </c>
      <c r="J89" s="621">
        <v>-0.139994854537</v>
      </c>
      <c r="K89" s="628">
        <v>0</v>
      </c>
    </row>
    <row r="90" spans="1:11" ht="14.4" customHeight="1" thickBot="1" x14ac:dyDescent="0.35">
      <c r="A90" s="637" t="s">
        <v>418</v>
      </c>
      <c r="B90" s="615">
        <v>0</v>
      </c>
      <c r="C90" s="615">
        <v>0.82499999999999996</v>
      </c>
      <c r="D90" s="616">
        <v>0.82499999999999996</v>
      </c>
      <c r="E90" s="625" t="s">
        <v>347</v>
      </c>
      <c r="F90" s="615">
        <v>0.83996912722399997</v>
      </c>
      <c r="G90" s="616">
        <v>0.139994854537</v>
      </c>
      <c r="H90" s="618">
        <v>0</v>
      </c>
      <c r="I90" s="615">
        <v>0</v>
      </c>
      <c r="J90" s="616">
        <v>-0.139994854537</v>
      </c>
      <c r="K90" s="619">
        <v>0</v>
      </c>
    </row>
    <row r="91" spans="1:11" ht="14.4" customHeight="1" thickBot="1" x14ac:dyDescent="0.35">
      <c r="A91" s="636" t="s">
        <v>419</v>
      </c>
      <c r="B91" s="620">
        <v>109.404135566725</v>
      </c>
      <c r="C91" s="620">
        <v>128.30333999999999</v>
      </c>
      <c r="D91" s="621">
        <v>18.899204433274001</v>
      </c>
      <c r="E91" s="627">
        <v>1.1727467095769999</v>
      </c>
      <c r="F91" s="620">
        <v>126.88341503806301</v>
      </c>
      <c r="G91" s="621">
        <v>21.147235839676998</v>
      </c>
      <c r="H91" s="623">
        <v>14.395379999999999</v>
      </c>
      <c r="I91" s="620">
        <v>16.17531</v>
      </c>
      <c r="J91" s="621">
        <v>-4.9719258396769996</v>
      </c>
      <c r="K91" s="628">
        <v>0.12748167280200001</v>
      </c>
    </row>
    <row r="92" spans="1:11" ht="14.4" customHeight="1" thickBot="1" x14ac:dyDescent="0.35">
      <c r="A92" s="637" t="s">
        <v>420</v>
      </c>
      <c r="B92" s="615">
        <v>46.073765218113003</v>
      </c>
      <c r="C92" s="615">
        <v>59.284100000000002</v>
      </c>
      <c r="D92" s="616">
        <v>13.210334781886001</v>
      </c>
      <c r="E92" s="617">
        <v>1.2867214068420001</v>
      </c>
      <c r="F92" s="615">
        <v>58.285825312085002</v>
      </c>
      <c r="G92" s="616">
        <v>9.7143042186800006</v>
      </c>
      <c r="H92" s="618">
        <v>10.172800000000001</v>
      </c>
      <c r="I92" s="615">
        <v>10.172800000000001</v>
      </c>
      <c r="J92" s="616">
        <v>0.45849578131899998</v>
      </c>
      <c r="K92" s="619">
        <v>0.17453300087099999</v>
      </c>
    </row>
    <row r="93" spans="1:11" ht="14.4" customHeight="1" thickBot="1" x14ac:dyDescent="0.35">
      <c r="A93" s="637" t="s">
        <v>421</v>
      </c>
      <c r="B93" s="615">
        <v>1.9994591768000001</v>
      </c>
      <c r="C93" s="615">
        <v>11</v>
      </c>
      <c r="D93" s="616">
        <v>9.0005408231989996</v>
      </c>
      <c r="E93" s="617">
        <v>5.5014876660800001</v>
      </c>
      <c r="F93" s="615">
        <v>5.7220348042909999</v>
      </c>
      <c r="G93" s="616">
        <v>0.95367246738099998</v>
      </c>
      <c r="H93" s="618">
        <v>0</v>
      </c>
      <c r="I93" s="615">
        <v>0</v>
      </c>
      <c r="J93" s="616">
        <v>-0.95367246738099998</v>
      </c>
      <c r="K93" s="619">
        <v>0</v>
      </c>
    </row>
    <row r="94" spans="1:11" ht="14.4" customHeight="1" thickBot="1" x14ac:dyDescent="0.35">
      <c r="A94" s="637" t="s">
        <v>422</v>
      </c>
      <c r="B94" s="615">
        <v>61.330911171810001</v>
      </c>
      <c r="C94" s="615">
        <v>58.019240000000003</v>
      </c>
      <c r="D94" s="616">
        <v>-3.31167117181</v>
      </c>
      <c r="E94" s="617">
        <v>0.94600322890099997</v>
      </c>
      <c r="F94" s="615">
        <v>62.875554921686003</v>
      </c>
      <c r="G94" s="616">
        <v>10.479259153614001</v>
      </c>
      <c r="H94" s="618">
        <v>4.2225799999999998</v>
      </c>
      <c r="I94" s="615">
        <v>6.00251</v>
      </c>
      <c r="J94" s="616">
        <v>-4.4767491536139996</v>
      </c>
      <c r="K94" s="619">
        <v>9.5466513296999997E-2</v>
      </c>
    </row>
    <row r="95" spans="1:11" ht="14.4" customHeight="1" thickBot="1" x14ac:dyDescent="0.35">
      <c r="A95" s="636" t="s">
        <v>423</v>
      </c>
      <c r="B95" s="620">
        <v>68.820541510430999</v>
      </c>
      <c r="C95" s="620">
        <v>70.437060000000002</v>
      </c>
      <c r="D95" s="621">
        <v>1.6165184895689999</v>
      </c>
      <c r="E95" s="627">
        <v>1.0234888952350001</v>
      </c>
      <c r="F95" s="620">
        <v>80.678010535466996</v>
      </c>
      <c r="G95" s="621">
        <v>13.446335089244</v>
      </c>
      <c r="H95" s="623">
        <v>0</v>
      </c>
      <c r="I95" s="620">
        <v>29.638249999999999</v>
      </c>
      <c r="J95" s="621">
        <v>16.191914910754999</v>
      </c>
      <c r="K95" s="628">
        <v>0.367364661117</v>
      </c>
    </row>
    <row r="96" spans="1:11" ht="14.4" customHeight="1" thickBot="1" x14ac:dyDescent="0.35">
      <c r="A96" s="637" t="s">
        <v>424</v>
      </c>
      <c r="B96" s="615">
        <v>53.803697717984001</v>
      </c>
      <c r="C96" s="615">
        <v>51.57</v>
      </c>
      <c r="D96" s="616">
        <v>-2.2336977179840001</v>
      </c>
      <c r="E96" s="617">
        <v>0.95848430846300003</v>
      </c>
      <c r="F96" s="615">
        <v>60.678011165419001</v>
      </c>
      <c r="G96" s="616">
        <v>10.113001860902999</v>
      </c>
      <c r="H96" s="618">
        <v>0</v>
      </c>
      <c r="I96" s="615">
        <v>14.715</v>
      </c>
      <c r="J96" s="616">
        <v>4.6019981390959996</v>
      </c>
      <c r="K96" s="619">
        <v>0.24250959643100001</v>
      </c>
    </row>
    <row r="97" spans="1:11" ht="14.4" customHeight="1" thickBot="1" x14ac:dyDescent="0.35">
      <c r="A97" s="637" t="s">
        <v>425</v>
      </c>
      <c r="B97" s="615">
        <v>15.016843792446</v>
      </c>
      <c r="C97" s="615">
        <v>18.867059999999999</v>
      </c>
      <c r="D97" s="616">
        <v>3.8502162075530002</v>
      </c>
      <c r="E97" s="617">
        <v>1.256393171612</v>
      </c>
      <c r="F97" s="615">
        <v>19.999999370047998</v>
      </c>
      <c r="G97" s="616">
        <v>3.333333228341</v>
      </c>
      <c r="H97" s="618">
        <v>0</v>
      </c>
      <c r="I97" s="615">
        <v>14.923249999999999</v>
      </c>
      <c r="J97" s="616">
        <v>11.589916771658</v>
      </c>
      <c r="K97" s="619">
        <v>0.74616252350199996</v>
      </c>
    </row>
    <row r="98" spans="1:11" ht="14.4" customHeight="1" thickBot="1" x14ac:dyDescent="0.35">
      <c r="A98" s="636" t="s">
        <v>426</v>
      </c>
      <c r="B98" s="620">
        <v>0</v>
      </c>
      <c r="C98" s="620">
        <v>1.8149999999999999</v>
      </c>
      <c r="D98" s="621">
        <v>1.8149999999999999</v>
      </c>
      <c r="E98" s="622" t="s">
        <v>335</v>
      </c>
      <c r="F98" s="620">
        <v>0</v>
      </c>
      <c r="G98" s="621">
        <v>0</v>
      </c>
      <c r="H98" s="623">
        <v>0</v>
      </c>
      <c r="I98" s="620">
        <v>0</v>
      </c>
      <c r="J98" s="621">
        <v>0</v>
      </c>
      <c r="K98" s="628">
        <v>0</v>
      </c>
    </row>
    <row r="99" spans="1:11" ht="14.4" customHeight="1" thickBot="1" x14ac:dyDescent="0.35">
      <c r="A99" s="637" t="s">
        <v>427</v>
      </c>
      <c r="B99" s="615">
        <v>0</v>
      </c>
      <c r="C99" s="615">
        <v>1.8149999999999999</v>
      </c>
      <c r="D99" s="616">
        <v>1.8149999999999999</v>
      </c>
      <c r="E99" s="625" t="s">
        <v>335</v>
      </c>
      <c r="F99" s="615">
        <v>0</v>
      </c>
      <c r="G99" s="616">
        <v>0</v>
      </c>
      <c r="H99" s="618">
        <v>0</v>
      </c>
      <c r="I99" s="615">
        <v>0</v>
      </c>
      <c r="J99" s="616">
        <v>0</v>
      </c>
      <c r="K99" s="619">
        <v>0</v>
      </c>
    </row>
    <row r="100" spans="1:11" ht="14.4" customHeight="1" thickBot="1" x14ac:dyDescent="0.35">
      <c r="A100" s="636" t="s">
        <v>428</v>
      </c>
      <c r="B100" s="620">
        <v>1220.53512853742</v>
      </c>
      <c r="C100" s="620">
        <v>1154.18407</v>
      </c>
      <c r="D100" s="621">
        <v>-66.351058537415</v>
      </c>
      <c r="E100" s="627">
        <v>0.945637731363</v>
      </c>
      <c r="F100" s="620">
        <v>1216.4882962788299</v>
      </c>
      <c r="G100" s="621">
        <v>202.748049379805</v>
      </c>
      <c r="H100" s="623">
        <v>97.919809999999998</v>
      </c>
      <c r="I100" s="620">
        <v>193.26909000000001</v>
      </c>
      <c r="J100" s="621">
        <v>-9.4789593798039995</v>
      </c>
      <c r="K100" s="628">
        <v>0.15887459878599999</v>
      </c>
    </row>
    <row r="101" spans="1:11" ht="14.4" customHeight="1" thickBot="1" x14ac:dyDescent="0.35">
      <c r="A101" s="637" t="s">
        <v>429</v>
      </c>
      <c r="B101" s="615">
        <v>1031.0264211966301</v>
      </c>
      <c r="C101" s="615">
        <v>947.74962000000005</v>
      </c>
      <c r="D101" s="616">
        <v>-83.276801196625996</v>
      </c>
      <c r="E101" s="617">
        <v>0.91922922683200003</v>
      </c>
      <c r="F101" s="615">
        <v>1009.51085371589</v>
      </c>
      <c r="G101" s="616">
        <v>168.25180895264799</v>
      </c>
      <c r="H101" s="618">
        <v>81.415679999999995</v>
      </c>
      <c r="I101" s="615">
        <v>159.52186</v>
      </c>
      <c r="J101" s="616">
        <v>-8.7299489526479999</v>
      </c>
      <c r="K101" s="619">
        <v>0.158018964742</v>
      </c>
    </row>
    <row r="102" spans="1:11" ht="14.4" customHeight="1" thickBot="1" x14ac:dyDescent="0.35">
      <c r="A102" s="637" t="s">
        <v>430</v>
      </c>
      <c r="B102" s="615">
        <v>5.0002518112420002</v>
      </c>
      <c r="C102" s="615">
        <v>9.5120000000000005</v>
      </c>
      <c r="D102" s="616">
        <v>4.5117481887570001</v>
      </c>
      <c r="E102" s="617">
        <v>1.902304195683</v>
      </c>
      <c r="F102" s="615">
        <v>9.7491159435320007</v>
      </c>
      <c r="G102" s="616">
        <v>1.6248526572549999</v>
      </c>
      <c r="H102" s="618">
        <v>0</v>
      </c>
      <c r="I102" s="615">
        <v>0</v>
      </c>
      <c r="J102" s="616">
        <v>-1.6248526572549999</v>
      </c>
      <c r="K102" s="619">
        <v>0</v>
      </c>
    </row>
    <row r="103" spans="1:11" ht="14.4" customHeight="1" thickBot="1" x14ac:dyDescent="0.35">
      <c r="A103" s="637" t="s">
        <v>431</v>
      </c>
      <c r="B103" s="615">
        <v>184.50845552954701</v>
      </c>
      <c r="C103" s="615">
        <v>196.92245</v>
      </c>
      <c r="D103" s="616">
        <v>12.413994470453</v>
      </c>
      <c r="E103" s="617">
        <v>1.0672814394050001</v>
      </c>
      <c r="F103" s="615">
        <v>197.228326619406</v>
      </c>
      <c r="G103" s="616">
        <v>32.871387769900998</v>
      </c>
      <c r="H103" s="618">
        <v>16.50413</v>
      </c>
      <c r="I103" s="615">
        <v>33.747230000000002</v>
      </c>
      <c r="J103" s="616">
        <v>0.87584223009899997</v>
      </c>
      <c r="K103" s="619">
        <v>0.171107419397</v>
      </c>
    </row>
    <row r="104" spans="1:11" ht="14.4" customHeight="1" thickBot="1" x14ac:dyDescent="0.35">
      <c r="A104" s="636" t="s">
        <v>432</v>
      </c>
      <c r="B104" s="620">
        <v>2435.2371178491699</v>
      </c>
      <c r="C104" s="620">
        <v>1455.8075699999999</v>
      </c>
      <c r="D104" s="621">
        <v>-979.42954784917197</v>
      </c>
      <c r="E104" s="627">
        <v>0.59780937113999999</v>
      </c>
      <c r="F104" s="620">
        <v>1522.38586137418</v>
      </c>
      <c r="G104" s="621">
        <v>253.73097689569701</v>
      </c>
      <c r="H104" s="623">
        <v>8.0029400000000006</v>
      </c>
      <c r="I104" s="620">
        <v>303.37394</v>
      </c>
      <c r="J104" s="621">
        <v>49.642963104301998</v>
      </c>
      <c r="K104" s="628">
        <v>0.199275326773</v>
      </c>
    </row>
    <row r="105" spans="1:11" ht="14.4" customHeight="1" thickBot="1" x14ac:dyDescent="0.35">
      <c r="A105" s="637" t="s">
        <v>433</v>
      </c>
      <c r="B105" s="615">
        <v>47.969008910985998</v>
      </c>
      <c r="C105" s="615">
        <v>0</v>
      </c>
      <c r="D105" s="616">
        <v>-47.969008910985998</v>
      </c>
      <c r="E105" s="617">
        <v>0</v>
      </c>
      <c r="F105" s="615">
        <v>64.999997952656997</v>
      </c>
      <c r="G105" s="616">
        <v>10.833332992109</v>
      </c>
      <c r="H105" s="618">
        <v>0</v>
      </c>
      <c r="I105" s="615">
        <v>0</v>
      </c>
      <c r="J105" s="616">
        <v>-10.833332992109</v>
      </c>
      <c r="K105" s="619">
        <v>0</v>
      </c>
    </row>
    <row r="106" spans="1:11" ht="14.4" customHeight="1" thickBot="1" x14ac:dyDescent="0.35">
      <c r="A106" s="637" t="s">
        <v>434</v>
      </c>
      <c r="B106" s="615">
        <v>1077.7508722940199</v>
      </c>
      <c r="C106" s="615">
        <v>848.58200999999997</v>
      </c>
      <c r="D106" s="616">
        <v>-229.168862294024</v>
      </c>
      <c r="E106" s="617">
        <v>0.78736378862099998</v>
      </c>
      <c r="F106" s="615">
        <v>875.072169044671</v>
      </c>
      <c r="G106" s="616">
        <v>145.84536150744501</v>
      </c>
      <c r="H106" s="618">
        <v>6.4977</v>
      </c>
      <c r="I106" s="615">
        <v>301.86869999999999</v>
      </c>
      <c r="J106" s="616">
        <v>156.02333849255501</v>
      </c>
      <c r="K106" s="619">
        <v>0.34496434771700002</v>
      </c>
    </row>
    <row r="107" spans="1:11" ht="14.4" customHeight="1" thickBot="1" x14ac:dyDescent="0.35">
      <c r="A107" s="637" t="s">
        <v>435</v>
      </c>
      <c r="B107" s="615">
        <v>9.0032797506649995</v>
      </c>
      <c r="C107" s="615">
        <v>18.4117</v>
      </c>
      <c r="D107" s="616">
        <v>9.4084202493340001</v>
      </c>
      <c r="E107" s="617">
        <v>2.0449992124960001</v>
      </c>
      <c r="F107" s="615">
        <v>13.999999559033</v>
      </c>
      <c r="G107" s="616">
        <v>2.3333332598380001</v>
      </c>
      <c r="H107" s="618">
        <v>0</v>
      </c>
      <c r="I107" s="615">
        <v>0</v>
      </c>
      <c r="J107" s="616">
        <v>-2.3333332598380001</v>
      </c>
      <c r="K107" s="619">
        <v>0</v>
      </c>
    </row>
    <row r="108" spans="1:11" ht="14.4" customHeight="1" thickBot="1" x14ac:dyDescent="0.35">
      <c r="A108" s="637" t="s">
        <v>436</v>
      </c>
      <c r="B108" s="615">
        <v>68.895431086090994</v>
      </c>
      <c r="C108" s="615">
        <v>99.9666</v>
      </c>
      <c r="D108" s="616">
        <v>31.071168913908</v>
      </c>
      <c r="E108" s="617">
        <v>1.450990267773</v>
      </c>
      <c r="F108" s="615">
        <v>5.9024635449870004</v>
      </c>
      <c r="G108" s="616">
        <v>0.98374392416400003</v>
      </c>
      <c r="H108" s="618">
        <v>0.77439999999999998</v>
      </c>
      <c r="I108" s="615">
        <v>0.77439999999999998</v>
      </c>
      <c r="J108" s="616">
        <v>-0.20934392416399999</v>
      </c>
      <c r="K108" s="619">
        <v>0.13119945495499999</v>
      </c>
    </row>
    <row r="109" spans="1:11" ht="14.4" customHeight="1" thickBot="1" x14ac:dyDescent="0.35">
      <c r="A109" s="637" t="s">
        <v>437</v>
      </c>
      <c r="B109" s="615">
        <v>1231.6185258073999</v>
      </c>
      <c r="C109" s="615">
        <v>488.84726000000001</v>
      </c>
      <c r="D109" s="616">
        <v>-742.77126580740401</v>
      </c>
      <c r="E109" s="617">
        <v>0.39691450701300002</v>
      </c>
      <c r="F109" s="615">
        <v>562.41123127283095</v>
      </c>
      <c r="G109" s="616">
        <v>93.735205212137998</v>
      </c>
      <c r="H109" s="618">
        <v>0.73084000000000005</v>
      </c>
      <c r="I109" s="615">
        <v>0.73084000000000005</v>
      </c>
      <c r="J109" s="616">
        <v>-93.004365212137998</v>
      </c>
      <c r="K109" s="619">
        <v>1.2994761820000001E-3</v>
      </c>
    </row>
    <row r="110" spans="1:11" ht="14.4" customHeight="1" thickBot="1" x14ac:dyDescent="0.35">
      <c r="A110" s="636" t="s">
        <v>438</v>
      </c>
      <c r="B110" s="620">
        <v>0</v>
      </c>
      <c r="C110" s="620">
        <v>176.68549999999999</v>
      </c>
      <c r="D110" s="621">
        <v>176.68549999999999</v>
      </c>
      <c r="E110" s="622" t="s">
        <v>335</v>
      </c>
      <c r="F110" s="620">
        <v>0</v>
      </c>
      <c r="G110" s="621">
        <v>0</v>
      </c>
      <c r="H110" s="623">
        <v>0</v>
      </c>
      <c r="I110" s="620">
        <v>0</v>
      </c>
      <c r="J110" s="621">
        <v>0</v>
      </c>
      <c r="K110" s="624" t="s">
        <v>335</v>
      </c>
    </row>
    <row r="111" spans="1:11" ht="14.4" customHeight="1" thickBot="1" x14ac:dyDescent="0.35">
      <c r="A111" s="637" t="s">
        <v>439</v>
      </c>
      <c r="B111" s="615">
        <v>0</v>
      </c>
      <c r="C111" s="615">
        <v>170.93799999999999</v>
      </c>
      <c r="D111" s="616">
        <v>170.93799999999999</v>
      </c>
      <c r="E111" s="625" t="s">
        <v>347</v>
      </c>
      <c r="F111" s="615">
        <v>0</v>
      </c>
      <c r="G111" s="616">
        <v>0</v>
      </c>
      <c r="H111" s="618">
        <v>0</v>
      </c>
      <c r="I111" s="615">
        <v>0</v>
      </c>
      <c r="J111" s="616">
        <v>0</v>
      </c>
      <c r="K111" s="626" t="s">
        <v>335</v>
      </c>
    </row>
    <row r="112" spans="1:11" ht="14.4" customHeight="1" thickBot="1" x14ac:dyDescent="0.35">
      <c r="A112" s="637" t="s">
        <v>440</v>
      </c>
      <c r="B112" s="615">
        <v>0</v>
      </c>
      <c r="C112" s="615">
        <v>5.7474999999999996</v>
      </c>
      <c r="D112" s="616">
        <v>5.7474999999999996</v>
      </c>
      <c r="E112" s="625" t="s">
        <v>347</v>
      </c>
      <c r="F112" s="615">
        <v>0</v>
      </c>
      <c r="G112" s="616">
        <v>0</v>
      </c>
      <c r="H112" s="618">
        <v>0</v>
      </c>
      <c r="I112" s="615">
        <v>0</v>
      </c>
      <c r="J112" s="616">
        <v>0</v>
      </c>
      <c r="K112" s="619">
        <v>0</v>
      </c>
    </row>
    <row r="113" spans="1:11" ht="14.4" customHeight="1" thickBot="1" x14ac:dyDescent="0.35">
      <c r="A113" s="634" t="s">
        <v>48</v>
      </c>
      <c r="B113" s="615">
        <v>49712.242246187299</v>
      </c>
      <c r="C113" s="615">
        <v>53252.099699999999</v>
      </c>
      <c r="D113" s="616">
        <v>3539.85745381276</v>
      </c>
      <c r="E113" s="617">
        <v>1.071206956151</v>
      </c>
      <c r="F113" s="615">
        <v>46223.998544055998</v>
      </c>
      <c r="G113" s="616">
        <v>7703.9997573426699</v>
      </c>
      <c r="H113" s="618">
        <v>4153.0274500000096</v>
      </c>
      <c r="I113" s="615">
        <v>8428.1545800000094</v>
      </c>
      <c r="J113" s="616">
        <v>724.15482265733999</v>
      </c>
      <c r="K113" s="619">
        <v>0.18233287568000001</v>
      </c>
    </row>
    <row r="114" spans="1:11" ht="14.4" customHeight="1" thickBot="1" x14ac:dyDescent="0.35">
      <c r="A114" s="640" t="s">
        <v>441</v>
      </c>
      <c r="B114" s="620">
        <v>37043.999999999302</v>
      </c>
      <c r="C114" s="620">
        <v>39514.245000000003</v>
      </c>
      <c r="D114" s="621">
        <v>2470.2450000006902</v>
      </c>
      <c r="E114" s="627">
        <v>1.0666840783930001</v>
      </c>
      <c r="F114" s="620">
        <v>34323.998918877202</v>
      </c>
      <c r="G114" s="621">
        <v>5720.6664864795302</v>
      </c>
      <c r="H114" s="623">
        <v>3080.7800000000102</v>
      </c>
      <c r="I114" s="620">
        <v>6249.3580000000102</v>
      </c>
      <c r="J114" s="621">
        <v>528.69151352047697</v>
      </c>
      <c r="K114" s="628">
        <v>0.18206963631299999</v>
      </c>
    </row>
    <row r="115" spans="1:11" ht="14.4" customHeight="1" thickBot="1" x14ac:dyDescent="0.35">
      <c r="A115" s="636" t="s">
        <v>442</v>
      </c>
      <c r="B115" s="620">
        <v>36189.999999999302</v>
      </c>
      <c r="C115" s="620">
        <v>39191.807999999997</v>
      </c>
      <c r="D115" s="621">
        <v>3001.8080000006798</v>
      </c>
      <c r="E115" s="627">
        <v>1.0829457861280001</v>
      </c>
      <c r="F115" s="620">
        <v>33999.998929082401</v>
      </c>
      <c r="G115" s="621">
        <v>5666.6664881803999</v>
      </c>
      <c r="H115" s="623">
        <v>3048.84600000001</v>
      </c>
      <c r="I115" s="620">
        <v>6195.9890000000096</v>
      </c>
      <c r="J115" s="621">
        <v>529.32251181960805</v>
      </c>
      <c r="K115" s="628">
        <v>0.18223497632800001</v>
      </c>
    </row>
    <row r="116" spans="1:11" ht="14.4" customHeight="1" thickBot="1" x14ac:dyDescent="0.35">
      <c r="A116" s="637" t="s">
        <v>443</v>
      </c>
      <c r="B116" s="615">
        <v>36189.999999999302</v>
      </c>
      <c r="C116" s="615">
        <v>39191.807999999997</v>
      </c>
      <c r="D116" s="616">
        <v>3001.8080000006798</v>
      </c>
      <c r="E116" s="617">
        <v>1.0829457861280001</v>
      </c>
      <c r="F116" s="615">
        <v>33999.998929082401</v>
      </c>
      <c r="G116" s="616">
        <v>5666.6664881803999</v>
      </c>
      <c r="H116" s="618">
        <v>3048.84600000001</v>
      </c>
      <c r="I116" s="615">
        <v>6195.9890000000096</v>
      </c>
      <c r="J116" s="616">
        <v>529.32251181960805</v>
      </c>
      <c r="K116" s="619">
        <v>0.18223497632800001</v>
      </c>
    </row>
    <row r="117" spans="1:11" ht="14.4" customHeight="1" thickBot="1" x14ac:dyDescent="0.35">
      <c r="A117" s="636" t="s">
        <v>444</v>
      </c>
      <c r="B117" s="620">
        <v>731.99999999998602</v>
      </c>
      <c r="C117" s="620">
        <v>212.4</v>
      </c>
      <c r="D117" s="621">
        <v>-519.59999999998604</v>
      </c>
      <c r="E117" s="627">
        <v>0.29016393442600003</v>
      </c>
      <c r="F117" s="620">
        <v>217.99999313352799</v>
      </c>
      <c r="G117" s="621">
        <v>36.333332188920998</v>
      </c>
      <c r="H117" s="623">
        <v>16</v>
      </c>
      <c r="I117" s="620">
        <v>32</v>
      </c>
      <c r="J117" s="621">
        <v>-4.3333321889210001</v>
      </c>
      <c r="K117" s="628">
        <v>0.14678899544900001</v>
      </c>
    </row>
    <row r="118" spans="1:11" ht="14.4" customHeight="1" thickBot="1" x14ac:dyDescent="0.35">
      <c r="A118" s="637" t="s">
        <v>445</v>
      </c>
      <c r="B118" s="615">
        <v>731.99999999998602</v>
      </c>
      <c r="C118" s="615">
        <v>212.4</v>
      </c>
      <c r="D118" s="616">
        <v>-519.59999999998604</v>
      </c>
      <c r="E118" s="617">
        <v>0.29016393442600003</v>
      </c>
      <c r="F118" s="615">
        <v>217.99999313352799</v>
      </c>
      <c r="G118" s="616">
        <v>36.333332188920998</v>
      </c>
      <c r="H118" s="618">
        <v>16</v>
      </c>
      <c r="I118" s="615">
        <v>32</v>
      </c>
      <c r="J118" s="616">
        <v>-4.3333321889210001</v>
      </c>
      <c r="K118" s="619">
        <v>0.14678899544900001</v>
      </c>
    </row>
    <row r="119" spans="1:11" ht="14.4" customHeight="1" thickBot="1" x14ac:dyDescent="0.35">
      <c r="A119" s="636" t="s">
        <v>446</v>
      </c>
      <c r="B119" s="620">
        <v>121.999999999998</v>
      </c>
      <c r="C119" s="620">
        <v>110.03700000000001</v>
      </c>
      <c r="D119" s="621">
        <v>-11.962999999997001</v>
      </c>
      <c r="E119" s="627">
        <v>0.90194262295000005</v>
      </c>
      <c r="F119" s="620">
        <v>105.999996661257</v>
      </c>
      <c r="G119" s="621">
        <v>17.666666110209</v>
      </c>
      <c r="H119" s="623">
        <v>15.933999999999999</v>
      </c>
      <c r="I119" s="620">
        <v>21.369</v>
      </c>
      <c r="J119" s="621">
        <v>3.7023338897900002</v>
      </c>
      <c r="K119" s="628">
        <v>0.20159434597199999</v>
      </c>
    </row>
    <row r="120" spans="1:11" ht="14.4" customHeight="1" thickBot="1" x14ac:dyDescent="0.35">
      <c r="A120" s="637" t="s">
        <v>447</v>
      </c>
      <c r="B120" s="615">
        <v>121.999999999998</v>
      </c>
      <c r="C120" s="615">
        <v>110.03700000000001</v>
      </c>
      <c r="D120" s="616">
        <v>-11.962999999997001</v>
      </c>
      <c r="E120" s="617">
        <v>0.90194262295000005</v>
      </c>
      <c r="F120" s="615">
        <v>105.999996661257</v>
      </c>
      <c r="G120" s="616">
        <v>17.666666110209</v>
      </c>
      <c r="H120" s="618">
        <v>15.933999999999999</v>
      </c>
      <c r="I120" s="615">
        <v>21.369</v>
      </c>
      <c r="J120" s="616">
        <v>3.7023338897900002</v>
      </c>
      <c r="K120" s="619">
        <v>0.20159434597199999</v>
      </c>
    </row>
    <row r="121" spans="1:11" ht="14.4" customHeight="1" thickBot="1" x14ac:dyDescent="0.35">
      <c r="A121" s="635" t="s">
        <v>448</v>
      </c>
      <c r="B121" s="615">
        <v>12305.2422461879</v>
      </c>
      <c r="C121" s="615">
        <v>13344.16454</v>
      </c>
      <c r="D121" s="616">
        <v>1038.9222938120699</v>
      </c>
      <c r="E121" s="617">
        <v>1.08442924349</v>
      </c>
      <c r="F121" s="615">
        <v>11559.999635888</v>
      </c>
      <c r="G121" s="616">
        <v>1926.6666059813399</v>
      </c>
      <c r="H121" s="618">
        <v>1041.5992799999999</v>
      </c>
      <c r="I121" s="615">
        <v>2116.6209699999999</v>
      </c>
      <c r="J121" s="616">
        <v>189.95436401866701</v>
      </c>
      <c r="K121" s="619">
        <v>0.18309870559399999</v>
      </c>
    </row>
    <row r="122" spans="1:11" ht="14.4" customHeight="1" thickBot="1" x14ac:dyDescent="0.35">
      <c r="A122" s="636" t="s">
        <v>449</v>
      </c>
      <c r="B122" s="620">
        <v>3257.2422461881201</v>
      </c>
      <c r="C122" s="620">
        <v>3548.5028600000001</v>
      </c>
      <c r="D122" s="621">
        <v>291.26061381187901</v>
      </c>
      <c r="E122" s="627">
        <v>1.0894193897160001</v>
      </c>
      <c r="F122" s="620">
        <v>3060.99990358592</v>
      </c>
      <c r="G122" s="621">
        <v>510.16665059765302</v>
      </c>
      <c r="H122" s="623">
        <v>275.83703000000099</v>
      </c>
      <c r="I122" s="620">
        <v>560.52222000000097</v>
      </c>
      <c r="J122" s="621">
        <v>50.355569402347001</v>
      </c>
      <c r="K122" s="628">
        <v>0.18311735957299999</v>
      </c>
    </row>
    <row r="123" spans="1:11" ht="14.4" customHeight="1" thickBot="1" x14ac:dyDescent="0.35">
      <c r="A123" s="637" t="s">
        <v>450</v>
      </c>
      <c r="B123" s="615">
        <v>3257.2422461881201</v>
      </c>
      <c r="C123" s="615">
        <v>3548.5028600000001</v>
      </c>
      <c r="D123" s="616">
        <v>291.26061381187901</v>
      </c>
      <c r="E123" s="617">
        <v>1.0894193897160001</v>
      </c>
      <c r="F123" s="615">
        <v>3060.99990358592</v>
      </c>
      <c r="G123" s="616">
        <v>510.16665059765302</v>
      </c>
      <c r="H123" s="618">
        <v>275.83703000000099</v>
      </c>
      <c r="I123" s="615">
        <v>560.52222000000097</v>
      </c>
      <c r="J123" s="616">
        <v>50.355569402347001</v>
      </c>
      <c r="K123" s="619">
        <v>0.18311735957299999</v>
      </c>
    </row>
    <row r="124" spans="1:11" ht="14.4" customHeight="1" thickBot="1" x14ac:dyDescent="0.35">
      <c r="A124" s="636" t="s">
        <v>451</v>
      </c>
      <c r="B124" s="620">
        <v>9047.9999999998199</v>
      </c>
      <c r="C124" s="620">
        <v>9795.6616799999993</v>
      </c>
      <c r="D124" s="621">
        <v>747.66168000018695</v>
      </c>
      <c r="E124" s="627">
        <v>1.082632811671</v>
      </c>
      <c r="F124" s="620">
        <v>8498.9997323020998</v>
      </c>
      <c r="G124" s="621">
        <v>1416.4999553836799</v>
      </c>
      <c r="H124" s="623">
        <v>765.76225000000204</v>
      </c>
      <c r="I124" s="620">
        <v>1556.0987500000001</v>
      </c>
      <c r="J124" s="621">
        <v>139.598794616319</v>
      </c>
      <c r="K124" s="628">
        <v>0.183091987176</v>
      </c>
    </row>
    <row r="125" spans="1:11" ht="14.4" customHeight="1" thickBot="1" x14ac:dyDescent="0.35">
      <c r="A125" s="637" t="s">
        <v>452</v>
      </c>
      <c r="B125" s="615">
        <v>9047.9999999998199</v>
      </c>
      <c r="C125" s="615">
        <v>9795.6616799999993</v>
      </c>
      <c r="D125" s="616">
        <v>747.66168000018695</v>
      </c>
      <c r="E125" s="617">
        <v>1.082632811671</v>
      </c>
      <c r="F125" s="615">
        <v>8498.9997323020998</v>
      </c>
      <c r="G125" s="616">
        <v>1416.4999553836799</v>
      </c>
      <c r="H125" s="618">
        <v>765.76225000000204</v>
      </c>
      <c r="I125" s="615">
        <v>1556.0987500000001</v>
      </c>
      <c r="J125" s="616">
        <v>139.598794616319</v>
      </c>
      <c r="K125" s="619">
        <v>0.183091987176</v>
      </c>
    </row>
    <row r="126" spans="1:11" ht="14.4" customHeight="1" thickBot="1" x14ac:dyDescent="0.35">
      <c r="A126" s="635" t="s">
        <v>453</v>
      </c>
      <c r="B126" s="615">
        <v>362.99999999999301</v>
      </c>
      <c r="C126" s="615">
        <v>393.69015999999999</v>
      </c>
      <c r="D126" s="616">
        <v>30.690160000007001</v>
      </c>
      <c r="E126" s="617">
        <v>1.0845458953160001</v>
      </c>
      <c r="F126" s="615">
        <v>339.99998929082398</v>
      </c>
      <c r="G126" s="616">
        <v>56.666664881804003</v>
      </c>
      <c r="H126" s="618">
        <v>30.64817</v>
      </c>
      <c r="I126" s="615">
        <v>62.175609999999999</v>
      </c>
      <c r="J126" s="616">
        <v>5.5089451181960003</v>
      </c>
      <c r="K126" s="619">
        <v>0.18286944693599999</v>
      </c>
    </row>
    <row r="127" spans="1:11" ht="14.4" customHeight="1" thickBot="1" x14ac:dyDescent="0.35">
      <c r="A127" s="636" t="s">
        <v>454</v>
      </c>
      <c r="B127" s="620">
        <v>362.99999999999301</v>
      </c>
      <c r="C127" s="620">
        <v>393.69015999999999</v>
      </c>
      <c r="D127" s="621">
        <v>30.690160000007001</v>
      </c>
      <c r="E127" s="627">
        <v>1.0845458953160001</v>
      </c>
      <c r="F127" s="620">
        <v>339.99998929082398</v>
      </c>
      <c r="G127" s="621">
        <v>56.666664881804003</v>
      </c>
      <c r="H127" s="623">
        <v>30.64817</v>
      </c>
      <c r="I127" s="620">
        <v>62.175609999999999</v>
      </c>
      <c r="J127" s="621">
        <v>5.5089451181960003</v>
      </c>
      <c r="K127" s="628">
        <v>0.18286944693599999</v>
      </c>
    </row>
    <row r="128" spans="1:11" ht="14.4" customHeight="1" thickBot="1" x14ac:dyDescent="0.35">
      <c r="A128" s="637" t="s">
        <v>455</v>
      </c>
      <c r="B128" s="615">
        <v>362.99999999999301</v>
      </c>
      <c r="C128" s="615">
        <v>393.69015999999999</v>
      </c>
      <c r="D128" s="616">
        <v>30.690160000007001</v>
      </c>
      <c r="E128" s="617">
        <v>1.0845458953160001</v>
      </c>
      <c r="F128" s="615">
        <v>339.99998929082398</v>
      </c>
      <c r="G128" s="616">
        <v>56.666664881804003</v>
      </c>
      <c r="H128" s="618">
        <v>30.64817</v>
      </c>
      <c r="I128" s="615">
        <v>62.175609999999999</v>
      </c>
      <c r="J128" s="616">
        <v>5.5089451181960003</v>
      </c>
      <c r="K128" s="619">
        <v>0.18286944693599999</v>
      </c>
    </row>
    <row r="129" spans="1:11" ht="14.4" customHeight="1" thickBot="1" x14ac:dyDescent="0.35">
      <c r="A129" s="634" t="s">
        <v>456</v>
      </c>
      <c r="B129" s="615">
        <v>0</v>
      </c>
      <c r="C129" s="615">
        <v>281.99338</v>
      </c>
      <c r="D129" s="616">
        <v>281.99338</v>
      </c>
      <c r="E129" s="625" t="s">
        <v>335</v>
      </c>
      <c r="F129" s="615">
        <v>0</v>
      </c>
      <c r="G129" s="616">
        <v>0</v>
      </c>
      <c r="H129" s="618">
        <v>5.7</v>
      </c>
      <c r="I129" s="615">
        <v>11.543749999999999</v>
      </c>
      <c r="J129" s="616">
        <v>11.543749999999999</v>
      </c>
      <c r="K129" s="626" t="s">
        <v>335</v>
      </c>
    </row>
    <row r="130" spans="1:11" ht="14.4" customHeight="1" thickBot="1" x14ac:dyDescent="0.35">
      <c r="A130" s="635" t="s">
        <v>457</v>
      </c>
      <c r="B130" s="615">
        <v>0</v>
      </c>
      <c r="C130" s="615">
        <v>105.46</v>
      </c>
      <c r="D130" s="616">
        <v>105.46</v>
      </c>
      <c r="E130" s="625" t="s">
        <v>335</v>
      </c>
      <c r="F130" s="615">
        <v>0</v>
      </c>
      <c r="G130" s="616">
        <v>0</v>
      </c>
      <c r="H130" s="618">
        <v>0</v>
      </c>
      <c r="I130" s="615">
        <v>0</v>
      </c>
      <c r="J130" s="616">
        <v>0</v>
      </c>
      <c r="K130" s="626" t="s">
        <v>335</v>
      </c>
    </row>
    <row r="131" spans="1:11" ht="14.4" customHeight="1" thickBot="1" x14ac:dyDescent="0.35">
      <c r="A131" s="636" t="s">
        <v>458</v>
      </c>
      <c r="B131" s="620">
        <v>0</v>
      </c>
      <c r="C131" s="620">
        <v>105.46</v>
      </c>
      <c r="D131" s="621">
        <v>105.46</v>
      </c>
      <c r="E131" s="622" t="s">
        <v>335</v>
      </c>
      <c r="F131" s="620">
        <v>0</v>
      </c>
      <c r="G131" s="621">
        <v>0</v>
      </c>
      <c r="H131" s="623">
        <v>0</v>
      </c>
      <c r="I131" s="620">
        <v>0</v>
      </c>
      <c r="J131" s="621">
        <v>0</v>
      </c>
      <c r="K131" s="624" t="s">
        <v>335</v>
      </c>
    </row>
    <row r="132" spans="1:11" ht="14.4" customHeight="1" thickBot="1" x14ac:dyDescent="0.35">
      <c r="A132" s="637" t="s">
        <v>459</v>
      </c>
      <c r="B132" s="615">
        <v>0</v>
      </c>
      <c r="C132" s="615">
        <v>105.46</v>
      </c>
      <c r="D132" s="616">
        <v>105.46</v>
      </c>
      <c r="E132" s="625" t="s">
        <v>335</v>
      </c>
      <c r="F132" s="615">
        <v>0</v>
      </c>
      <c r="G132" s="616">
        <v>0</v>
      </c>
      <c r="H132" s="618">
        <v>0</v>
      </c>
      <c r="I132" s="615">
        <v>0</v>
      </c>
      <c r="J132" s="616">
        <v>0</v>
      </c>
      <c r="K132" s="626" t="s">
        <v>335</v>
      </c>
    </row>
    <row r="133" spans="1:11" ht="14.4" customHeight="1" thickBot="1" x14ac:dyDescent="0.35">
      <c r="A133" s="635" t="s">
        <v>460</v>
      </c>
      <c r="B133" s="615">
        <v>0</v>
      </c>
      <c r="C133" s="615">
        <v>176.53337999999999</v>
      </c>
      <c r="D133" s="616">
        <v>176.53337999999999</v>
      </c>
      <c r="E133" s="625" t="s">
        <v>335</v>
      </c>
      <c r="F133" s="615">
        <v>0</v>
      </c>
      <c r="G133" s="616">
        <v>0</v>
      </c>
      <c r="H133" s="618">
        <v>5.7</v>
      </c>
      <c r="I133" s="615">
        <v>11.543749999999999</v>
      </c>
      <c r="J133" s="616">
        <v>11.543749999999999</v>
      </c>
      <c r="K133" s="626" t="s">
        <v>335</v>
      </c>
    </row>
    <row r="134" spans="1:11" ht="14.4" customHeight="1" thickBot="1" x14ac:dyDescent="0.35">
      <c r="A134" s="636" t="s">
        <v>461</v>
      </c>
      <c r="B134" s="620">
        <v>0</v>
      </c>
      <c r="C134" s="620">
        <v>93.860969999999995</v>
      </c>
      <c r="D134" s="621">
        <v>93.860969999999995</v>
      </c>
      <c r="E134" s="622" t="s">
        <v>335</v>
      </c>
      <c r="F134" s="620">
        <v>0</v>
      </c>
      <c r="G134" s="621">
        <v>0</v>
      </c>
      <c r="H134" s="623">
        <v>2.9</v>
      </c>
      <c r="I134" s="620">
        <v>8.7437500000000004</v>
      </c>
      <c r="J134" s="621">
        <v>8.7437500000000004</v>
      </c>
      <c r="K134" s="624" t="s">
        <v>335</v>
      </c>
    </row>
    <row r="135" spans="1:11" ht="14.4" customHeight="1" thickBot="1" x14ac:dyDescent="0.35">
      <c r="A135" s="637" t="s">
        <v>462</v>
      </c>
      <c r="B135" s="615">
        <v>0</v>
      </c>
      <c r="C135" s="615">
        <v>8.9819700000000005</v>
      </c>
      <c r="D135" s="616">
        <v>8.9819700000000005</v>
      </c>
      <c r="E135" s="625" t="s">
        <v>335</v>
      </c>
      <c r="F135" s="615">
        <v>0</v>
      </c>
      <c r="G135" s="616">
        <v>0</v>
      </c>
      <c r="H135" s="618">
        <v>0</v>
      </c>
      <c r="I135" s="615">
        <v>2.4437500000000001</v>
      </c>
      <c r="J135" s="616">
        <v>2.4437500000000001</v>
      </c>
      <c r="K135" s="626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61.079000000000001</v>
      </c>
      <c r="D136" s="616">
        <v>61.079000000000001</v>
      </c>
      <c r="E136" s="625" t="s">
        <v>335</v>
      </c>
      <c r="F136" s="615">
        <v>0</v>
      </c>
      <c r="G136" s="616">
        <v>0</v>
      </c>
      <c r="H136" s="618">
        <v>2.9</v>
      </c>
      <c r="I136" s="615">
        <v>2.9</v>
      </c>
      <c r="J136" s="616">
        <v>2.9</v>
      </c>
      <c r="K136" s="626" t="s">
        <v>335</v>
      </c>
    </row>
    <row r="137" spans="1:11" ht="14.4" customHeight="1" thickBot="1" x14ac:dyDescent="0.35">
      <c r="A137" s="637" t="s">
        <v>464</v>
      </c>
      <c r="B137" s="615">
        <v>0</v>
      </c>
      <c r="C137" s="615">
        <v>23.8</v>
      </c>
      <c r="D137" s="616">
        <v>23.8</v>
      </c>
      <c r="E137" s="625" t="s">
        <v>335</v>
      </c>
      <c r="F137" s="615">
        <v>0</v>
      </c>
      <c r="G137" s="616">
        <v>0</v>
      </c>
      <c r="H137" s="618">
        <v>0</v>
      </c>
      <c r="I137" s="615">
        <v>3.4</v>
      </c>
      <c r="J137" s="616">
        <v>3.4</v>
      </c>
      <c r="K137" s="626" t="s">
        <v>335</v>
      </c>
    </row>
    <row r="138" spans="1:11" ht="14.4" customHeight="1" thickBot="1" x14ac:dyDescent="0.35">
      <c r="A138" s="636" t="s">
        <v>465</v>
      </c>
      <c r="B138" s="620">
        <v>0</v>
      </c>
      <c r="C138" s="620">
        <v>3.43</v>
      </c>
      <c r="D138" s="621">
        <v>3.43</v>
      </c>
      <c r="E138" s="622" t="s">
        <v>335</v>
      </c>
      <c r="F138" s="620">
        <v>0</v>
      </c>
      <c r="G138" s="621">
        <v>0</v>
      </c>
      <c r="H138" s="623">
        <v>0</v>
      </c>
      <c r="I138" s="620">
        <v>0</v>
      </c>
      <c r="J138" s="621">
        <v>0</v>
      </c>
      <c r="K138" s="624" t="s">
        <v>335</v>
      </c>
    </row>
    <row r="139" spans="1:11" ht="14.4" customHeight="1" thickBot="1" x14ac:dyDescent="0.35">
      <c r="A139" s="637" t="s">
        <v>466</v>
      </c>
      <c r="B139" s="615">
        <v>0</v>
      </c>
      <c r="C139" s="615">
        <v>3.43</v>
      </c>
      <c r="D139" s="616">
        <v>3.43</v>
      </c>
      <c r="E139" s="625" t="s">
        <v>335</v>
      </c>
      <c r="F139" s="615">
        <v>0</v>
      </c>
      <c r="G139" s="616">
        <v>0</v>
      </c>
      <c r="H139" s="618">
        <v>0</v>
      </c>
      <c r="I139" s="615">
        <v>0</v>
      </c>
      <c r="J139" s="616">
        <v>0</v>
      </c>
      <c r="K139" s="626" t="s">
        <v>335</v>
      </c>
    </row>
    <row r="140" spans="1:11" ht="14.4" customHeight="1" thickBot="1" x14ac:dyDescent="0.35">
      <c r="A140" s="639" t="s">
        <v>467</v>
      </c>
      <c r="B140" s="615">
        <v>0</v>
      </c>
      <c r="C140" s="615">
        <v>55.029000000000003</v>
      </c>
      <c r="D140" s="616">
        <v>55.029000000000003</v>
      </c>
      <c r="E140" s="625" t="s">
        <v>347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26" t="s">
        <v>335</v>
      </c>
    </row>
    <row r="141" spans="1:11" ht="14.4" customHeight="1" thickBot="1" x14ac:dyDescent="0.35">
      <c r="A141" s="637" t="s">
        <v>468</v>
      </c>
      <c r="B141" s="615">
        <v>0</v>
      </c>
      <c r="C141" s="615">
        <v>55.029000000000003</v>
      </c>
      <c r="D141" s="616">
        <v>55.029000000000003</v>
      </c>
      <c r="E141" s="625" t="s">
        <v>347</v>
      </c>
      <c r="F141" s="615">
        <v>0</v>
      </c>
      <c r="G141" s="616">
        <v>0</v>
      </c>
      <c r="H141" s="618">
        <v>0</v>
      </c>
      <c r="I141" s="615">
        <v>0</v>
      </c>
      <c r="J141" s="616">
        <v>0</v>
      </c>
      <c r="K141" s="626" t="s">
        <v>335</v>
      </c>
    </row>
    <row r="142" spans="1:11" ht="14.4" customHeight="1" thickBot="1" x14ac:dyDescent="0.35">
      <c r="A142" s="636" t="s">
        <v>469</v>
      </c>
      <c r="B142" s="620">
        <v>0</v>
      </c>
      <c r="C142" s="620">
        <v>-0.434589999999</v>
      </c>
      <c r="D142" s="621">
        <v>-0.434589999999</v>
      </c>
      <c r="E142" s="622" t="s">
        <v>347</v>
      </c>
      <c r="F142" s="620">
        <v>0</v>
      </c>
      <c r="G142" s="621">
        <v>0</v>
      </c>
      <c r="H142" s="623">
        <v>0</v>
      </c>
      <c r="I142" s="620">
        <v>0</v>
      </c>
      <c r="J142" s="621">
        <v>0</v>
      </c>
      <c r="K142" s="624" t="s">
        <v>335</v>
      </c>
    </row>
    <row r="143" spans="1:11" ht="14.4" customHeight="1" thickBot="1" x14ac:dyDescent="0.35">
      <c r="A143" s="637" t="s">
        <v>470</v>
      </c>
      <c r="B143" s="615">
        <v>0</v>
      </c>
      <c r="C143" s="615">
        <v>-0.434589999999</v>
      </c>
      <c r="D143" s="616">
        <v>-0.434589999999</v>
      </c>
      <c r="E143" s="625" t="s">
        <v>347</v>
      </c>
      <c r="F143" s="615">
        <v>0</v>
      </c>
      <c r="G143" s="616">
        <v>0</v>
      </c>
      <c r="H143" s="618">
        <v>0</v>
      </c>
      <c r="I143" s="615">
        <v>0</v>
      </c>
      <c r="J143" s="616">
        <v>0</v>
      </c>
      <c r="K143" s="626" t="s">
        <v>335</v>
      </c>
    </row>
    <row r="144" spans="1:11" ht="14.4" customHeight="1" thickBot="1" x14ac:dyDescent="0.35">
      <c r="A144" s="639" t="s">
        <v>471</v>
      </c>
      <c r="B144" s="615">
        <v>0</v>
      </c>
      <c r="C144" s="615">
        <v>18.850000000000001</v>
      </c>
      <c r="D144" s="616">
        <v>18.850000000000001</v>
      </c>
      <c r="E144" s="625" t="s">
        <v>335</v>
      </c>
      <c r="F144" s="615">
        <v>0</v>
      </c>
      <c r="G144" s="616">
        <v>0</v>
      </c>
      <c r="H144" s="618">
        <v>2.2999999999999998</v>
      </c>
      <c r="I144" s="615">
        <v>2.2999999999999998</v>
      </c>
      <c r="J144" s="616">
        <v>2.2999999999999998</v>
      </c>
      <c r="K144" s="626" t="s">
        <v>335</v>
      </c>
    </row>
    <row r="145" spans="1:11" ht="14.4" customHeight="1" thickBot="1" x14ac:dyDescent="0.35">
      <c r="A145" s="637" t="s">
        <v>472</v>
      </c>
      <c r="B145" s="615">
        <v>0</v>
      </c>
      <c r="C145" s="615">
        <v>18.850000000000001</v>
      </c>
      <c r="D145" s="616">
        <v>18.850000000000001</v>
      </c>
      <c r="E145" s="625" t="s">
        <v>335</v>
      </c>
      <c r="F145" s="615">
        <v>0</v>
      </c>
      <c r="G145" s="616">
        <v>0</v>
      </c>
      <c r="H145" s="618">
        <v>2.2999999999999998</v>
      </c>
      <c r="I145" s="615">
        <v>2.2999999999999998</v>
      </c>
      <c r="J145" s="616">
        <v>2.2999999999999998</v>
      </c>
      <c r="K145" s="626" t="s">
        <v>335</v>
      </c>
    </row>
    <row r="146" spans="1:11" ht="14.4" customHeight="1" thickBot="1" x14ac:dyDescent="0.35">
      <c r="A146" s="639" t="s">
        <v>473</v>
      </c>
      <c r="B146" s="615">
        <v>0</v>
      </c>
      <c r="C146" s="615">
        <v>5.798</v>
      </c>
      <c r="D146" s="616">
        <v>5.798</v>
      </c>
      <c r="E146" s="625" t="s">
        <v>335</v>
      </c>
      <c r="F146" s="615">
        <v>0</v>
      </c>
      <c r="G146" s="616">
        <v>0</v>
      </c>
      <c r="H146" s="618">
        <v>0.5</v>
      </c>
      <c r="I146" s="615">
        <v>0.5</v>
      </c>
      <c r="J146" s="616">
        <v>0.5</v>
      </c>
      <c r="K146" s="626" t="s">
        <v>335</v>
      </c>
    </row>
    <row r="147" spans="1:11" ht="14.4" customHeight="1" thickBot="1" x14ac:dyDescent="0.35">
      <c r="A147" s="637" t="s">
        <v>474</v>
      </c>
      <c r="B147" s="615">
        <v>0</v>
      </c>
      <c r="C147" s="615">
        <v>5.798</v>
      </c>
      <c r="D147" s="616">
        <v>5.798</v>
      </c>
      <c r="E147" s="625" t="s">
        <v>335</v>
      </c>
      <c r="F147" s="615">
        <v>0</v>
      </c>
      <c r="G147" s="616">
        <v>0</v>
      </c>
      <c r="H147" s="618">
        <v>0.5</v>
      </c>
      <c r="I147" s="615">
        <v>0.5</v>
      </c>
      <c r="J147" s="616">
        <v>0.5</v>
      </c>
      <c r="K147" s="626" t="s">
        <v>335</v>
      </c>
    </row>
    <row r="148" spans="1:11" ht="14.4" customHeight="1" thickBot="1" x14ac:dyDescent="0.35">
      <c r="A148" s="634" t="s">
        <v>475</v>
      </c>
      <c r="B148" s="615">
        <v>35750.977520439897</v>
      </c>
      <c r="C148" s="615">
        <v>28789.758249999999</v>
      </c>
      <c r="D148" s="616">
        <v>-6961.2192704398703</v>
      </c>
      <c r="E148" s="617">
        <v>0.80528590395900002</v>
      </c>
      <c r="F148" s="615">
        <v>26821.001726023602</v>
      </c>
      <c r="G148" s="616">
        <v>4470.16695433726</v>
      </c>
      <c r="H148" s="618">
        <v>2635.9492500000101</v>
      </c>
      <c r="I148" s="615">
        <v>4930.3672500000102</v>
      </c>
      <c r="J148" s="616">
        <v>460.20029566274201</v>
      </c>
      <c r="K148" s="619">
        <v>0.18382487352099999</v>
      </c>
    </row>
    <row r="149" spans="1:11" ht="14.4" customHeight="1" thickBot="1" x14ac:dyDescent="0.35">
      <c r="A149" s="635" t="s">
        <v>476</v>
      </c>
      <c r="B149" s="615">
        <v>35564.977520439897</v>
      </c>
      <c r="C149" s="615">
        <v>27372.708999999999</v>
      </c>
      <c r="D149" s="616">
        <v>-8192.2685204398695</v>
      </c>
      <c r="E149" s="617">
        <v>0.76965348802099998</v>
      </c>
      <c r="F149" s="615">
        <v>26821.001726023602</v>
      </c>
      <c r="G149" s="616">
        <v>4470.16695433726</v>
      </c>
      <c r="H149" s="618">
        <v>2290.4180000000101</v>
      </c>
      <c r="I149" s="615">
        <v>4580.7220000000098</v>
      </c>
      <c r="J149" s="616">
        <v>110.555045662742</v>
      </c>
      <c r="K149" s="619">
        <v>0.170788624779</v>
      </c>
    </row>
    <row r="150" spans="1:11" ht="14.4" customHeight="1" thickBot="1" x14ac:dyDescent="0.35">
      <c r="A150" s="636" t="s">
        <v>477</v>
      </c>
      <c r="B150" s="620">
        <v>35564.977520439897</v>
      </c>
      <c r="C150" s="620">
        <v>27372.708999999999</v>
      </c>
      <c r="D150" s="621">
        <v>-8192.2685204398695</v>
      </c>
      <c r="E150" s="627">
        <v>0.76965348802099998</v>
      </c>
      <c r="F150" s="620">
        <v>26821.001726023602</v>
      </c>
      <c r="G150" s="621">
        <v>4470.16695433726</v>
      </c>
      <c r="H150" s="623">
        <v>2290.4180000000101</v>
      </c>
      <c r="I150" s="620">
        <v>4580.7220000000098</v>
      </c>
      <c r="J150" s="621">
        <v>110.555045662742</v>
      </c>
      <c r="K150" s="628">
        <v>0.170788624779</v>
      </c>
    </row>
    <row r="151" spans="1:11" ht="14.4" customHeight="1" thickBot="1" x14ac:dyDescent="0.35">
      <c r="A151" s="637" t="s">
        <v>478</v>
      </c>
      <c r="B151" s="615">
        <v>561.97767186452302</v>
      </c>
      <c r="C151" s="615">
        <v>569.10400000000004</v>
      </c>
      <c r="D151" s="616">
        <v>7.1263281354770003</v>
      </c>
      <c r="E151" s="617">
        <v>1.0126808029779999</v>
      </c>
      <c r="F151" s="615">
        <v>689.99997826665901</v>
      </c>
      <c r="G151" s="616">
        <v>114.99999637777699</v>
      </c>
      <c r="H151" s="618">
        <v>49.927</v>
      </c>
      <c r="I151" s="615">
        <v>99.751999999999995</v>
      </c>
      <c r="J151" s="616">
        <v>-15.247996377775999</v>
      </c>
      <c r="K151" s="619">
        <v>0.14456812049500001</v>
      </c>
    </row>
    <row r="152" spans="1:11" ht="14.4" customHeight="1" thickBot="1" x14ac:dyDescent="0.35">
      <c r="A152" s="637" t="s">
        <v>479</v>
      </c>
      <c r="B152" s="615">
        <v>7098.9999999998699</v>
      </c>
      <c r="C152" s="615">
        <v>5137.0320000000002</v>
      </c>
      <c r="D152" s="616">
        <v>-1961.96799999987</v>
      </c>
      <c r="E152" s="617">
        <v>0.72362755317600003</v>
      </c>
      <c r="F152" s="615">
        <v>5353.9998313618698</v>
      </c>
      <c r="G152" s="616">
        <v>892.33330522697804</v>
      </c>
      <c r="H152" s="618">
        <v>459.55300000000102</v>
      </c>
      <c r="I152" s="615">
        <v>919.10600000000102</v>
      </c>
      <c r="J152" s="616">
        <v>26.772694773022</v>
      </c>
      <c r="K152" s="619">
        <v>0.17166717014300001</v>
      </c>
    </row>
    <row r="153" spans="1:11" ht="14.4" customHeight="1" thickBot="1" x14ac:dyDescent="0.35">
      <c r="A153" s="637" t="s">
        <v>480</v>
      </c>
      <c r="B153" s="615">
        <v>322.00269399931898</v>
      </c>
      <c r="C153" s="615">
        <v>321.07299999999998</v>
      </c>
      <c r="D153" s="616">
        <v>-0.92969399931899999</v>
      </c>
      <c r="E153" s="617">
        <v>0.99711277571000001</v>
      </c>
      <c r="F153" s="615">
        <v>322.00268385700798</v>
      </c>
      <c r="G153" s="616">
        <v>53.667113976167997</v>
      </c>
      <c r="H153" s="618">
        <v>26.756</v>
      </c>
      <c r="I153" s="615">
        <v>53.512</v>
      </c>
      <c r="J153" s="616">
        <v>-0.15511397616799999</v>
      </c>
      <c r="K153" s="619">
        <v>0.16618495025800001</v>
      </c>
    </row>
    <row r="154" spans="1:11" ht="14.4" customHeight="1" thickBot="1" x14ac:dyDescent="0.35">
      <c r="A154" s="637" t="s">
        <v>481</v>
      </c>
      <c r="B154" s="615">
        <v>230.99715457666801</v>
      </c>
      <c r="C154" s="615">
        <v>232.43100000000001</v>
      </c>
      <c r="D154" s="616">
        <v>1.4338454233310001</v>
      </c>
      <c r="E154" s="617">
        <v>1.0062071995040001</v>
      </c>
      <c r="F154" s="615">
        <v>234.99986941956999</v>
      </c>
      <c r="G154" s="616">
        <v>39.166644903261002</v>
      </c>
      <c r="H154" s="618">
        <v>19.541</v>
      </c>
      <c r="I154" s="615">
        <v>39.07</v>
      </c>
      <c r="J154" s="616">
        <v>-9.6644903261000004E-2</v>
      </c>
      <c r="K154" s="619">
        <v>0.16625541153000001</v>
      </c>
    </row>
    <row r="155" spans="1:11" ht="14.4" customHeight="1" thickBot="1" x14ac:dyDescent="0.35">
      <c r="A155" s="637" t="s">
        <v>482</v>
      </c>
      <c r="B155" s="615">
        <v>27330.999999999502</v>
      </c>
      <c r="C155" s="615">
        <v>21092.575000000001</v>
      </c>
      <c r="D155" s="616">
        <v>-6238.42499999949</v>
      </c>
      <c r="E155" s="617">
        <v>0.77174545388000004</v>
      </c>
      <c r="F155" s="615">
        <v>20214.999363276002</v>
      </c>
      <c r="G155" s="616">
        <v>3369.1665605459898</v>
      </c>
      <c r="H155" s="618">
        <v>1732.934</v>
      </c>
      <c r="I155" s="615">
        <v>3465.8679999999999</v>
      </c>
      <c r="J155" s="616">
        <v>96.70143945401</v>
      </c>
      <c r="K155" s="619">
        <v>0.17145031457599999</v>
      </c>
    </row>
    <row r="156" spans="1:11" ht="14.4" customHeight="1" thickBot="1" x14ac:dyDescent="0.35">
      <c r="A156" s="637" t="s">
        <v>483</v>
      </c>
      <c r="B156" s="615">
        <v>19.999999999999002</v>
      </c>
      <c r="C156" s="615">
        <v>20.494</v>
      </c>
      <c r="D156" s="616">
        <v>0.49399999999999999</v>
      </c>
      <c r="E156" s="617">
        <v>1.0246999999999999</v>
      </c>
      <c r="F156" s="615">
        <v>4.9999998425119996</v>
      </c>
      <c r="G156" s="616">
        <v>0.83333330708499997</v>
      </c>
      <c r="H156" s="618">
        <v>1.7070000000000001</v>
      </c>
      <c r="I156" s="615">
        <v>3.4140000000000001</v>
      </c>
      <c r="J156" s="616">
        <v>2.5806666929139999</v>
      </c>
      <c r="K156" s="619">
        <v>0.68280002150600005</v>
      </c>
    </row>
    <row r="157" spans="1:11" ht="14.4" customHeight="1" thickBot="1" x14ac:dyDescent="0.35">
      <c r="A157" s="635" t="s">
        <v>484</v>
      </c>
      <c r="B157" s="615">
        <v>186</v>
      </c>
      <c r="C157" s="615">
        <v>1417.04925</v>
      </c>
      <c r="D157" s="616">
        <v>1231.04925</v>
      </c>
      <c r="E157" s="617">
        <v>7.6185443548379999</v>
      </c>
      <c r="F157" s="615">
        <v>0</v>
      </c>
      <c r="G157" s="616">
        <v>0</v>
      </c>
      <c r="H157" s="618">
        <v>345.53125000000102</v>
      </c>
      <c r="I157" s="615">
        <v>349.645250000001</v>
      </c>
      <c r="J157" s="616">
        <v>349.645250000001</v>
      </c>
      <c r="K157" s="626" t="s">
        <v>335</v>
      </c>
    </row>
    <row r="158" spans="1:11" ht="14.4" customHeight="1" thickBot="1" x14ac:dyDescent="0.35">
      <c r="A158" s="636" t="s">
        <v>485</v>
      </c>
      <c r="B158" s="620">
        <v>186</v>
      </c>
      <c r="C158" s="620">
        <v>847.67804000000001</v>
      </c>
      <c r="D158" s="621">
        <v>661.67804000000001</v>
      </c>
      <c r="E158" s="627">
        <v>4.5574088172040002</v>
      </c>
      <c r="F158" s="620">
        <v>0</v>
      </c>
      <c r="G158" s="621">
        <v>0</v>
      </c>
      <c r="H158" s="623">
        <v>345.53125000000102</v>
      </c>
      <c r="I158" s="620">
        <v>345.53125000000102</v>
      </c>
      <c r="J158" s="621">
        <v>345.53125000000102</v>
      </c>
      <c r="K158" s="624" t="s">
        <v>347</v>
      </c>
    </row>
    <row r="159" spans="1:11" ht="14.4" customHeight="1" thickBot="1" x14ac:dyDescent="0.35">
      <c r="A159" s="637" t="s">
        <v>486</v>
      </c>
      <c r="B159" s="615">
        <v>186</v>
      </c>
      <c r="C159" s="615">
        <v>847.67804000000001</v>
      </c>
      <c r="D159" s="616">
        <v>661.67804000000001</v>
      </c>
      <c r="E159" s="617">
        <v>4.5574088172040002</v>
      </c>
      <c r="F159" s="615">
        <v>0</v>
      </c>
      <c r="G159" s="616">
        <v>0</v>
      </c>
      <c r="H159" s="618">
        <v>345.53125000000102</v>
      </c>
      <c r="I159" s="615">
        <v>345.53125000000102</v>
      </c>
      <c r="J159" s="616">
        <v>345.53125000000102</v>
      </c>
      <c r="K159" s="626" t="s">
        <v>347</v>
      </c>
    </row>
    <row r="160" spans="1:11" ht="14.4" customHeight="1" thickBot="1" x14ac:dyDescent="0.35">
      <c r="A160" s="636" t="s">
        <v>487</v>
      </c>
      <c r="B160" s="620">
        <v>0</v>
      </c>
      <c r="C160" s="620">
        <v>27.295000000000002</v>
      </c>
      <c r="D160" s="621">
        <v>27.295000000000002</v>
      </c>
      <c r="E160" s="622" t="s">
        <v>335</v>
      </c>
      <c r="F160" s="620">
        <v>0</v>
      </c>
      <c r="G160" s="621">
        <v>0</v>
      </c>
      <c r="H160" s="623">
        <v>0</v>
      </c>
      <c r="I160" s="620">
        <v>0</v>
      </c>
      <c r="J160" s="621">
        <v>0</v>
      </c>
      <c r="K160" s="624" t="s">
        <v>335</v>
      </c>
    </row>
    <row r="161" spans="1:11" ht="14.4" customHeight="1" thickBot="1" x14ac:dyDescent="0.35">
      <c r="A161" s="637" t="s">
        <v>488</v>
      </c>
      <c r="B161" s="615">
        <v>0</v>
      </c>
      <c r="C161" s="615">
        <v>27.295000000000002</v>
      </c>
      <c r="D161" s="616">
        <v>27.295000000000002</v>
      </c>
      <c r="E161" s="625" t="s">
        <v>335</v>
      </c>
      <c r="F161" s="615">
        <v>0</v>
      </c>
      <c r="G161" s="616">
        <v>0</v>
      </c>
      <c r="H161" s="618">
        <v>0</v>
      </c>
      <c r="I161" s="615">
        <v>0</v>
      </c>
      <c r="J161" s="616">
        <v>0</v>
      </c>
      <c r="K161" s="626" t="s">
        <v>335</v>
      </c>
    </row>
    <row r="162" spans="1:11" ht="14.4" customHeight="1" thickBot="1" x14ac:dyDescent="0.35">
      <c r="A162" s="636" t="s">
        <v>489</v>
      </c>
      <c r="B162" s="620">
        <v>0</v>
      </c>
      <c r="C162" s="620">
        <v>13.189</v>
      </c>
      <c r="D162" s="621">
        <v>13.189</v>
      </c>
      <c r="E162" s="622" t="s">
        <v>347</v>
      </c>
      <c r="F162" s="620">
        <v>0</v>
      </c>
      <c r="G162" s="621">
        <v>0</v>
      </c>
      <c r="H162" s="623">
        <v>0</v>
      </c>
      <c r="I162" s="620">
        <v>4.1139999999999999</v>
      </c>
      <c r="J162" s="621">
        <v>4.1139999999999999</v>
      </c>
      <c r="K162" s="624" t="s">
        <v>335</v>
      </c>
    </row>
    <row r="163" spans="1:11" ht="14.4" customHeight="1" thickBot="1" x14ac:dyDescent="0.35">
      <c r="A163" s="637" t="s">
        <v>490</v>
      </c>
      <c r="B163" s="615">
        <v>0</v>
      </c>
      <c r="C163" s="615">
        <v>13.189</v>
      </c>
      <c r="D163" s="616">
        <v>13.189</v>
      </c>
      <c r="E163" s="625" t="s">
        <v>347</v>
      </c>
      <c r="F163" s="615">
        <v>0</v>
      </c>
      <c r="G163" s="616">
        <v>0</v>
      </c>
      <c r="H163" s="618">
        <v>0</v>
      </c>
      <c r="I163" s="615">
        <v>4.1139999999999999</v>
      </c>
      <c r="J163" s="616">
        <v>4.1139999999999999</v>
      </c>
      <c r="K163" s="626" t="s">
        <v>335</v>
      </c>
    </row>
    <row r="164" spans="1:11" ht="14.4" customHeight="1" thickBot="1" x14ac:dyDescent="0.35">
      <c r="A164" s="636" t="s">
        <v>491</v>
      </c>
      <c r="B164" s="620">
        <v>0</v>
      </c>
      <c r="C164" s="620">
        <v>458.66721000000001</v>
      </c>
      <c r="D164" s="621">
        <v>458.66721000000001</v>
      </c>
      <c r="E164" s="622" t="s">
        <v>335</v>
      </c>
      <c r="F164" s="620">
        <v>0</v>
      </c>
      <c r="G164" s="621">
        <v>0</v>
      </c>
      <c r="H164" s="623">
        <v>0</v>
      </c>
      <c r="I164" s="620">
        <v>0</v>
      </c>
      <c r="J164" s="621">
        <v>0</v>
      </c>
      <c r="K164" s="624" t="s">
        <v>335</v>
      </c>
    </row>
    <row r="165" spans="1:11" ht="14.4" customHeight="1" thickBot="1" x14ac:dyDescent="0.35">
      <c r="A165" s="637" t="s">
        <v>492</v>
      </c>
      <c r="B165" s="615">
        <v>0</v>
      </c>
      <c r="C165" s="615">
        <v>447.85721000000001</v>
      </c>
      <c r="D165" s="616">
        <v>447.85721000000001</v>
      </c>
      <c r="E165" s="625" t="s">
        <v>335</v>
      </c>
      <c r="F165" s="615">
        <v>0</v>
      </c>
      <c r="G165" s="616">
        <v>0</v>
      </c>
      <c r="H165" s="618">
        <v>0</v>
      </c>
      <c r="I165" s="615">
        <v>0</v>
      </c>
      <c r="J165" s="616">
        <v>0</v>
      </c>
      <c r="K165" s="626" t="s">
        <v>335</v>
      </c>
    </row>
    <row r="166" spans="1:11" ht="14.4" customHeight="1" thickBot="1" x14ac:dyDescent="0.35">
      <c r="A166" s="637" t="s">
        <v>493</v>
      </c>
      <c r="B166" s="615">
        <v>0</v>
      </c>
      <c r="C166" s="615">
        <v>10.81</v>
      </c>
      <c r="D166" s="616">
        <v>10.81</v>
      </c>
      <c r="E166" s="625" t="s">
        <v>347</v>
      </c>
      <c r="F166" s="615">
        <v>0</v>
      </c>
      <c r="G166" s="616">
        <v>0</v>
      </c>
      <c r="H166" s="618">
        <v>0</v>
      </c>
      <c r="I166" s="615">
        <v>0</v>
      </c>
      <c r="J166" s="616">
        <v>0</v>
      </c>
      <c r="K166" s="626" t="s">
        <v>335</v>
      </c>
    </row>
    <row r="167" spans="1:11" ht="14.4" customHeight="1" thickBot="1" x14ac:dyDescent="0.35">
      <c r="A167" s="636" t="s">
        <v>494</v>
      </c>
      <c r="B167" s="620">
        <v>0</v>
      </c>
      <c r="C167" s="620">
        <v>70.22</v>
      </c>
      <c r="D167" s="621">
        <v>70.22</v>
      </c>
      <c r="E167" s="622" t="s">
        <v>335</v>
      </c>
      <c r="F167" s="620">
        <v>0</v>
      </c>
      <c r="G167" s="621">
        <v>0</v>
      </c>
      <c r="H167" s="623">
        <v>0</v>
      </c>
      <c r="I167" s="620">
        <v>0</v>
      </c>
      <c r="J167" s="621">
        <v>0</v>
      </c>
      <c r="K167" s="624" t="s">
        <v>335</v>
      </c>
    </row>
    <row r="168" spans="1:11" ht="14.4" customHeight="1" thickBot="1" x14ac:dyDescent="0.35">
      <c r="A168" s="637" t="s">
        <v>495</v>
      </c>
      <c r="B168" s="615">
        <v>0</v>
      </c>
      <c r="C168" s="615">
        <v>57.7</v>
      </c>
      <c r="D168" s="616">
        <v>57.7</v>
      </c>
      <c r="E168" s="625" t="s">
        <v>335</v>
      </c>
      <c r="F168" s="615">
        <v>0</v>
      </c>
      <c r="G168" s="616">
        <v>0</v>
      </c>
      <c r="H168" s="618">
        <v>0</v>
      </c>
      <c r="I168" s="615">
        <v>0</v>
      </c>
      <c r="J168" s="616">
        <v>0</v>
      </c>
      <c r="K168" s="619">
        <v>2</v>
      </c>
    </row>
    <row r="169" spans="1:11" ht="14.4" customHeight="1" thickBot="1" x14ac:dyDescent="0.35">
      <c r="A169" s="637" t="s">
        <v>496</v>
      </c>
      <c r="B169" s="615">
        <v>0</v>
      </c>
      <c r="C169" s="615">
        <v>12.52</v>
      </c>
      <c r="D169" s="616">
        <v>12.52</v>
      </c>
      <c r="E169" s="625" t="s">
        <v>347</v>
      </c>
      <c r="F169" s="615">
        <v>0</v>
      </c>
      <c r="G169" s="616">
        <v>0</v>
      </c>
      <c r="H169" s="618">
        <v>0</v>
      </c>
      <c r="I169" s="615">
        <v>0</v>
      </c>
      <c r="J169" s="616">
        <v>0</v>
      </c>
      <c r="K169" s="626" t="s">
        <v>335</v>
      </c>
    </row>
    <row r="170" spans="1:11" ht="14.4" customHeight="1" thickBot="1" x14ac:dyDescent="0.35">
      <c r="A170" s="633" t="s">
        <v>497</v>
      </c>
      <c r="B170" s="615">
        <v>343431.06375286297</v>
      </c>
      <c r="C170" s="615">
        <v>391701.71263000002</v>
      </c>
      <c r="D170" s="616">
        <v>48270.648877137297</v>
      </c>
      <c r="E170" s="617">
        <v>1.1405541139740001</v>
      </c>
      <c r="F170" s="615">
        <v>388803.47257185698</v>
      </c>
      <c r="G170" s="616">
        <v>64800.578761976103</v>
      </c>
      <c r="H170" s="618">
        <v>31779.531180000002</v>
      </c>
      <c r="I170" s="615">
        <v>62681.198880000004</v>
      </c>
      <c r="J170" s="616">
        <v>-2119.37988197615</v>
      </c>
      <c r="K170" s="619">
        <v>0.161215635409</v>
      </c>
    </row>
    <row r="171" spans="1:11" ht="14.4" customHeight="1" thickBot="1" x14ac:dyDescent="0.35">
      <c r="A171" s="634" t="s">
        <v>498</v>
      </c>
      <c r="B171" s="615">
        <v>343423.12226666597</v>
      </c>
      <c r="C171" s="615">
        <v>390598.71476</v>
      </c>
      <c r="D171" s="616">
        <v>47175.592493334101</v>
      </c>
      <c r="E171" s="617">
        <v>1.137368713504</v>
      </c>
      <c r="F171" s="615">
        <v>388234.26065447798</v>
      </c>
      <c r="G171" s="616">
        <v>64705.710109079599</v>
      </c>
      <c r="H171" s="618">
        <v>31775.855179999999</v>
      </c>
      <c r="I171" s="615">
        <v>62670.82847</v>
      </c>
      <c r="J171" s="616">
        <v>-2034.8816390796401</v>
      </c>
      <c r="K171" s="619">
        <v>0.161425290916</v>
      </c>
    </row>
    <row r="172" spans="1:11" ht="14.4" customHeight="1" thickBot="1" x14ac:dyDescent="0.35">
      <c r="A172" s="635" t="s">
        <v>499</v>
      </c>
      <c r="B172" s="615">
        <v>343423.12226666597</v>
      </c>
      <c r="C172" s="615">
        <v>390598.71476</v>
      </c>
      <c r="D172" s="616">
        <v>47175.592493334101</v>
      </c>
      <c r="E172" s="617">
        <v>1.137368713504</v>
      </c>
      <c r="F172" s="615">
        <v>388234.26065447798</v>
      </c>
      <c r="G172" s="616">
        <v>64705.710109079599</v>
      </c>
      <c r="H172" s="618">
        <v>31775.855179999999</v>
      </c>
      <c r="I172" s="615">
        <v>62670.82847</v>
      </c>
      <c r="J172" s="616">
        <v>-2034.8816390796401</v>
      </c>
      <c r="K172" s="619">
        <v>0.161425290916</v>
      </c>
    </row>
    <row r="173" spans="1:11" ht="14.4" customHeight="1" thickBot="1" x14ac:dyDescent="0.35">
      <c r="A173" s="636" t="s">
        <v>500</v>
      </c>
      <c r="B173" s="620">
        <v>3.2899598367889999</v>
      </c>
      <c r="C173" s="620">
        <v>4.8834499999999998</v>
      </c>
      <c r="D173" s="621">
        <v>1.59349016321</v>
      </c>
      <c r="E173" s="627">
        <v>1.484349427428</v>
      </c>
      <c r="F173" s="620">
        <v>4.2606543763270004</v>
      </c>
      <c r="G173" s="621">
        <v>0.71010906272100005</v>
      </c>
      <c r="H173" s="623">
        <v>0.38518000000000002</v>
      </c>
      <c r="I173" s="620">
        <v>0.38518000000000002</v>
      </c>
      <c r="J173" s="621">
        <v>-0.32492906272099997</v>
      </c>
      <c r="K173" s="628">
        <v>9.0403953472000004E-2</v>
      </c>
    </row>
    <row r="174" spans="1:11" ht="14.4" customHeight="1" thickBot="1" x14ac:dyDescent="0.35">
      <c r="A174" s="637" t="s">
        <v>501</v>
      </c>
      <c r="B174" s="615">
        <v>1.0043053885290001</v>
      </c>
      <c r="C174" s="615">
        <v>1.1007899999999999</v>
      </c>
      <c r="D174" s="616">
        <v>9.6484611469999995E-2</v>
      </c>
      <c r="E174" s="617">
        <v>1.096070988538</v>
      </c>
      <c r="F174" s="615">
        <v>1.027449677368</v>
      </c>
      <c r="G174" s="616">
        <v>0.171241612894</v>
      </c>
      <c r="H174" s="618">
        <v>0.13718</v>
      </c>
      <c r="I174" s="615">
        <v>0.13718</v>
      </c>
      <c r="J174" s="616">
        <v>-3.4061612893999997E-2</v>
      </c>
      <c r="K174" s="619">
        <v>0.13351505482100001</v>
      </c>
    </row>
    <row r="175" spans="1:11" ht="14.4" customHeight="1" thickBot="1" x14ac:dyDescent="0.35">
      <c r="A175" s="637" t="s">
        <v>502</v>
      </c>
      <c r="B175" s="615">
        <v>0.50113815328800004</v>
      </c>
      <c r="C175" s="615">
        <v>0.78939999999999999</v>
      </c>
      <c r="D175" s="616">
        <v>0.28826184671100002</v>
      </c>
      <c r="E175" s="617">
        <v>1.575214329262</v>
      </c>
      <c r="F175" s="615">
        <v>0.46076381940700001</v>
      </c>
      <c r="G175" s="616">
        <v>7.6793969901E-2</v>
      </c>
      <c r="H175" s="618">
        <v>0</v>
      </c>
      <c r="I175" s="615">
        <v>0</v>
      </c>
      <c r="J175" s="616">
        <v>-7.6793969901E-2</v>
      </c>
      <c r="K175" s="619">
        <v>0</v>
      </c>
    </row>
    <row r="176" spans="1:11" ht="14.4" customHeight="1" thickBot="1" x14ac:dyDescent="0.35">
      <c r="A176" s="637" t="s">
        <v>503</v>
      </c>
      <c r="B176" s="615">
        <v>0.22810940358500001</v>
      </c>
      <c r="C176" s="615">
        <v>3.85E-2</v>
      </c>
      <c r="D176" s="616">
        <v>-0.189609403585</v>
      </c>
      <c r="E176" s="617">
        <v>0.168778662321</v>
      </c>
      <c r="F176" s="615">
        <v>3.0090141691000001E-2</v>
      </c>
      <c r="G176" s="616">
        <v>5.0150236150000001E-3</v>
      </c>
      <c r="H176" s="618">
        <v>0</v>
      </c>
      <c r="I176" s="615">
        <v>0</v>
      </c>
      <c r="J176" s="616">
        <v>-5.0150236150000001E-3</v>
      </c>
      <c r="K176" s="619">
        <v>0</v>
      </c>
    </row>
    <row r="177" spans="1:11" ht="14.4" customHeight="1" thickBot="1" x14ac:dyDescent="0.35">
      <c r="A177" s="637" t="s">
        <v>504</v>
      </c>
      <c r="B177" s="615">
        <v>1.5564068913860001</v>
      </c>
      <c r="C177" s="615">
        <v>2.9547599999999998</v>
      </c>
      <c r="D177" s="616">
        <v>1.3983531086130001</v>
      </c>
      <c r="E177" s="617">
        <v>1.8984495740489999</v>
      </c>
      <c r="F177" s="615">
        <v>2.7423507378599998</v>
      </c>
      <c r="G177" s="616">
        <v>0.45705845631000003</v>
      </c>
      <c r="H177" s="618">
        <v>0.248</v>
      </c>
      <c r="I177" s="615">
        <v>0.248</v>
      </c>
      <c r="J177" s="616">
        <v>-0.20905845631</v>
      </c>
      <c r="K177" s="619">
        <v>9.0433363091000002E-2</v>
      </c>
    </row>
    <row r="178" spans="1:11" ht="14.4" customHeight="1" thickBot="1" x14ac:dyDescent="0.35">
      <c r="A178" s="636" t="s">
        <v>505</v>
      </c>
      <c r="B178" s="620">
        <v>0</v>
      </c>
      <c r="C178" s="620">
        <v>5.1524999999999999</v>
      </c>
      <c r="D178" s="621">
        <v>5.1524999999999999</v>
      </c>
      <c r="E178" s="622" t="s">
        <v>335</v>
      </c>
      <c r="F178" s="620">
        <v>2</v>
      </c>
      <c r="G178" s="621">
        <v>0.33333333333300003</v>
      </c>
      <c r="H178" s="623">
        <v>0</v>
      </c>
      <c r="I178" s="620">
        <v>0.496</v>
      </c>
      <c r="J178" s="621">
        <v>0.16266666666599999</v>
      </c>
      <c r="K178" s="628">
        <v>0.24799999999899999</v>
      </c>
    </row>
    <row r="179" spans="1:11" ht="14.4" customHeight="1" thickBot="1" x14ac:dyDescent="0.35">
      <c r="A179" s="637" t="s">
        <v>506</v>
      </c>
      <c r="B179" s="615">
        <v>0</v>
      </c>
      <c r="C179" s="615">
        <v>5.1524999999999999</v>
      </c>
      <c r="D179" s="616">
        <v>5.1524999999999999</v>
      </c>
      <c r="E179" s="625" t="s">
        <v>335</v>
      </c>
      <c r="F179" s="615">
        <v>2</v>
      </c>
      <c r="G179" s="616">
        <v>0.33333333333300003</v>
      </c>
      <c r="H179" s="618">
        <v>0</v>
      </c>
      <c r="I179" s="615">
        <v>0.496</v>
      </c>
      <c r="J179" s="616">
        <v>0.16266666666599999</v>
      </c>
      <c r="K179" s="619">
        <v>0.24799999999899999</v>
      </c>
    </row>
    <row r="180" spans="1:11" ht="14.4" customHeight="1" thickBot="1" x14ac:dyDescent="0.35">
      <c r="A180" s="636" t="s">
        <v>507</v>
      </c>
      <c r="B180" s="620">
        <v>180.998791204025</v>
      </c>
      <c r="C180" s="620">
        <v>840.90495999999996</v>
      </c>
      <c r="D180" s="621">
        <v>659.90616879597496</v>
      </c>
      <c r="E180" s="627">
        <v>4.645914784326</v>
      </c>
      <c r="F180" s="620">
        <v>1193.0000000003099</v>
      </c>
      <c r="G180" s="621">
        <v>198.83333333338501</v>
      </c>
      <c r="H180" s="623">
        <v>49.748930000000001</v>
      </c>
      <c r="I180" s="620">
        <v>50.856929999999998</v>
      </c>
      <c r="J180" s="621">
        <v>-147.97640333338501</v>
      </c>
      <c r="K180" s="628">
        <v>4.2629446772E-2</v>
      </c>
    </row>
    <row r="181" spans="1:11" ht="14.4" customHeight="1" thickBot="1" x14ac:dyDescent="0.35">
      <c r="A181" s="637" t="s">
        <v>508</v>
      </c>
      <c r="B181" s="615">
        <v>180.998791204025</v>
      </c>
      <c r="C181" s="615">
        <v>2.6875</v>
      </c>
      <c r="D181" s="616">
        <v>-178.311291204025</v>
      </c>
      <c r="E181" s="617">
        <v>1.484816546E-2</v>
      </c>
      <c r="F181" s="615">
        <v>1</v>
      </c>
      <c r="G181" s="616">
        <v>0.166666666666</v>
      </c>
      <c r="H181" s="618">
        <v>0.34093000000000001</v>
      </c>
      <c r="I181" s="615">
        <v>0.34093000000000001</v>
      </c>
      <c r="J181" s="616">
        <v>0.17426333333300001</v>
      </c>
      <c r="K181" s="619">
        <v>0.34092999999899998</v>
      </c>
    </row>
    <row r="182" spans="1:11" ht="14.4" customHeight="1" thickBot="1" x14ac:dyDescent="0.35">
      <c r="A182" s="637" t="s">
        <v>509</v>
      </c>
      <c r="B182" s="615">
        <v>0</v>
      </c>
      <c r="C182" s="615">
        <v>838.21745999999996</v>
      </c>
      <c r="D182" s="616">
        <v>838.21745999999996</v>
      </c>
      <c r="E182" s="625" t="s">
        <v>335</v>
      </c>
      <c r="F182" s="615">
        <v>1192.0000000003099</v>
      </c>
      <c r="G182" s="616">
        <v>198.66666666671901</v>
      </c>
      <c r="H182" s="618">
        <v>49.408000000000001</v>
      </c>
      <c r="I182" s="615">
        <v>50.515999999999998</v>
      </c>
      <c r="J182" s="616">
        <v>-148.15066666671899</v>
      </c>
      <c r="K182" s="619">
        <v>4.2379194629999999E-2</v>
      </c>
    </row>
    <row r="183" spans="1:11" ht="14.4" customHeight="1" thickBot="1" x14ac:dyDescent="0.35">
      <c r="A183" s="636" t="s">
        <v>510</v>
      </c>
      <c r="B183" s="620">
        <v>0</v>
      </c>
      <c r="C183" s="620">
        <v>0</v>
      </c>
      <c r="D183" s="621">
        <v>0</v>
      </c>
      <c r="E183" s="622" t="s">
        <v>335</v>
      </c>
      <c r="F183" s="620">
        <v>0</v>
      </c>
      <c r="G183" s="621">
        <v>0</v>
      </c>
      <c r="H183" s="623">
        <v>0</v>
      </c>
      <c r="I183" s="620">
        <v>-4.2368399999999999</v>
      </c>
      <c r="J183" s="621">
        <v>-4.2368399999999999</v>
      </c>
      <c r="K183" s="624" t="s">
        <v>347</v>
      </c>
    </row>
    <row r="184" spans="1:11" ht="14.4" customHeight="1" thickBot="1" x14ac:dyDescent="0.35">
      <c r="A184" s="637" t="s">
        <v>511</v>
      </c>
      <c r="B184" s="615">
        <v>0</v>
      </c>
      <c r="C184" s="615">
        <v>0</v>
      </c>
      <c r="D184" s="616">
        <v>0</v>
      </c>
      <c r="E184" s="625" t="s">
        <v>335</v>
      </c>
      <c r="F184" s="615">
        <v>0</v>
      </c>
      <c r="G184" s="616">
        <v>0</v>
      </c>
      <c r="H184" s="618">
        <v>0</v>
      </c>
      <c r="I184" s="615">
        <v>-4.2368399999999999</v>
      </c>
      <c r="J184" s="616">
        <v>-4.2368399999999999</v>
      </c>
      <c r="K184" s="626" t="s">
        <v>347</v>
      </c>
    </row>
    <row r="185" spans="1:11" ht="14.4" customHeight="1" thickBot="1" x14ac:dyDescent="0.35">
      <c r="A185" s="636" t="s">
        <v>512</v>
      </c>
      <c r="B185" s="620">
        <v>343238.83351562498</v>
      </c>
      <c r="C185" s="620">
        <v>382063.90033999999</v>
      </c>
      <c r="D185" s="621">
        <v>38825.066824374997</v>
      </c>
      <c r="E185" s="627">
        <v>1.11311385261</v>
      </c>
      <c r="F185" s="620">
        <v>387035.00000010099</v>
      </c>
      <c r="G185" s="621">
        <v>64505.833333350201</v>
      </c>
      <c r="H185" s="623">
        <v>31725.72107</v>
      </c>
      <c r="I185" s="620">
        <v>62669.443379999997</v>
      </c>
      <c r="J185" s="621">
        <v>-1836.3899533501999</v>
      </c>
      <c r="K185" s="628">
        <v>0.16192190210099999</v>
      </c>
    </row>
    <row r="186" spans="1:11" ht="14.4" customHeight="1" thickBot="1" x14ac:dyDescent="0.35">
      <c r="A186" s="637" t="s">
        <v>513</v>
      </c>
      <c r="B186" s="615">
        <v>98987.000000000102</v>
      </c>
      <c r="C186" s="615">
        <v>94239.488750000004</v>
      </c>
      <c r="D186" s="616">
        <v>-4747.5112500000396</v>
      </c>
      <c r="E186" s="617">
        <v>0.95203904300499997</v>
      </c>
      <c r="F186" s="615">
        <v>103955.00000002699</v>
      </c>
      <c r="G186" s="616">
        <v>17325.833333337901</v>
      </c>
      <c r="H186" s="618">
        <v>6876.3232399999997</v>
      </c>
      <c r="I186" s="615">
        <v>13384.424559999999</v>
      </c>
      <c r="J186" s="616">
        <v>-3941.4087733378601</v>
      </c>
      <c r="K186" s="619">
        <v>0.128752100043</v>
      </c>
    </row>
    <row r="187" spans="1:11" ht="14.4" customHeight="1" thickBot="1" x14ac:dyDescent="0.35">
      <c r="A187" s="637" t="s">
        <v>514</v>
      </c>
      <c r="B187" s="615">
        <v>106113</v>
      </c>
      <c r="C187" s="615">
        <v>122251.23712000001</v>
      </c>
      <c r="D187" s="616">
        <v>16138.23712</v>
      </c>
      <c r="E187" s="617">
        <v>1.152085391233</v>
      </c>
      <c r="F187" s="615">
        <v>124676.000000033</v>
      </c>
      <c r="G187" s="616">
        <v>20779.3333333388</v>
      </c>
      <c r="H187" s="618">
        <v>9366.9739399999999</v>
      </c>
      <c r="I187" s="615">
        <v>17881.553759999999</v>
      </c>
      <c r="J187" s="616">
        <v>-2897.7795733387702</v>
      </c>
      <c r="K187" s="619">
        <v>0.14342418556799999</v>
      </c>
    </row>
    <row r="188" spans="1:11" ht="14.4" customHeight="1" thickBot="1" x14ac:dyDescent="0.35">
      <c r="A188" s="637" t="s">
        <v>515</v>
      </c>
      <c r="B188" s="615">
        <v>71815.833515624996</v>
      </c>
      <c r="C188" s="615">
        <v>79898.782130000007</v>
      </c>
      <c r="D188" s="616">
        <v>8082.948614375</v>
      </c>
      <c r="E188" s="617">
        <v>1.1125510659510001</v>
      </c>
      <c r="F188" s="615">
        <v>78678.000000020606</v>
      </c>
      <c r="G188" s="616">
        <v>13113.0000000034</v>
      </c>
      <c r="H188" s="618">
        <v>4959.3661599999996</v>
      </c>
      <c r="I188" s="615">
        <v>12242.672130000001</v>
      </c>
      <c r="J188" s="616">
        <v>-870.32787000343205</v>
      </c>
      <c r="K188" s="619">
        <v>0.15560477045599999</v>
      </c>
    </row>
    <row r="189" spans="1:11" ht="14.4" customHeight="1" thickBot="1" x14ac:dyDescent="0.35">
      <c r="A189" s="637" t="s">
        <v>516</v>
      </c>
      <c r="B189" s="615">
        <v>66323</v>
      </c>
      <c r="C189" s="615">
        <v>85674.392340000006</v>
      </c>
      <c r="D189" s="616">
        <v>19351.392339999999</v>
      </c>
      <c r="E189" s="617">
        <v>1.291774985148</v>
      </c>
      <c r="F189" s="615">
        <v>79726.000000020795</v>
      </c>
      <c r="G189" s="616">
        <v>13287.6666666701</v>
      </c>
      <c r="H189" s="618">
        <v>10523.05773</v>
      </c>
      <c r="I189" s="615">
        <v>19160.79293</v>
      </c>
      <c r="J189" s="616">
        <v>5873.1262633298602</v>
      </c>
      <c r="K189" s="619">
        <v>0.24033305232900001</v>
      </c>
    </row>
    <row r="190" spans="1:11" ht="14.4" customHeight="1" thickBot="1" x14ac:dyDescent="0.35">
      <c r="A190" s="636" t="s">
        <v>517</v>
      </c>
      <c r="B190" s="620">
        <v>0</v>
      </c>
      <c r="C190" s="620">
        <v>7683.8735100000004</v>
      </c>
      <c r="D190" s="621">
        <v>7683.8735100000004</v>
      </c>
      <c r="E190" s="622" t="s">
        <v>335</v>
      </c>
      <c r="F190" s="620">
        <v>0</v>
      </c>
      <c r="G190" s="621">
        <v>0</v>
      </c>
      <c r="H190" s="623">
        <v>0</v>
      </c>
      <c r="I190" s="620">
        <v>-46.11618</v>
      </c>
      <c r="J190" s="621">
        <v>-46.11618</v>
      </c>
      <c r="K190" s="624" t="s">
        <v>335</v>
      </c>
    </row>
    <row r="191" spans="1:11" ht="14.4" customHeight="1" thickBot="1" x14ac:dyDescent="0.35">
      <c r="A191" s="637" t="s">
        <v>518</v>
      </c>
      <c r="B191" s="615">
        <v>0</v>
      </c>
      <c r="C191" s="615">
        <v>474.61198000000002</v>
      </c>
      <c r="D191" s="616">
        <v>474.61198000000002</v>
      </c>
      <c r="E191" s="625" t="s">
        <v>335</v>
      </c>
      <c r="F191" s="615">
        <v>0</v>
      </c>
      <c r="G191" s="616">
        <v>0</v>
      </c>
      <c r="H191" s="618">
        <v>0</v>
      </c>
      <c r="I191" s="615">
        <v>0</v>
      </c>
      <c r="J191" s="616">
        <v>0</v>
      </c>
      <c r="K191" s="626" t="s">
        <v>335</v>
      </c>
    </row>
    <row r="192" spans="1:11" ht="14.4" customHeight="1" thickBot="1" x14ac:dyDescent="0.35">
      <c r="A192" s="637" t="s">
        <v>519</v>
      </c>
      <c r="B192" s="615">
        <v>0</v>
      </c>
      <c r="C192" s="615">
        <v>7209.2615299999998</v>
      </c>
      <c r="D192" s="616">
        <v>7209.2615299999998</v>
      </c>
      <c r="E192" s="625" t="s">
        <v>335</v>
      </c>
      <c r="F192" s="615">
        <v>0</v>
      </c>
      <c r="G192" s="616">
        <v>0</v>
      </c>
      <c r="H192" s="618">
        <v>0</v>
      </c>
      <c r="I192" s="615">
        <v>-46.11618</v>
      </c>
      <c r="J192" s="616">
        <v>-46.11618</v>
      </c>
      <c r="K192" s="626" t="s">
        <v>335</v>
      </c>
    </row>
    <row r="193" spans="1:11" ht="14.4" customHeight="1" thickBot="1" x14ac:dyDescent="0.35">
      <c r="A193" s="634" t="s">
        <v>520</v>
      </c>
      <c r="B193" s="615">
        <v>7.9414861968509998</v>
      </c>
      <c r="C193" s="615">
        <v>188.29365999999999</v>
      </c>
      <c r="D193" s="616">
        <v>180.35217380314799</v>
      </c>
      <c r="E193" s="617">
        <v>23.710128725608001</v>
      </c>
      <c r="F193" s="615">
        <v>25.641233443815</v>
      </c>
      <c r="G193" s="616">
        <v>4.273538907302</v>
      </c>
      <c r="H193" s="618">
        <v>0.621</v>
      </c>
      <c r="I193" s="615">
        <v>4.2604100000000003</v>
      </c>
      <c r="J193" s="616">
        <v>-1.3128907302E-2</v>
      </c>
      <c r="K193" s="619">
        <v>0.166154643431</v>
      </c>
    </row>
    <row r="194" spans="1:11" ht="14.4" customHeight="1" thickBot="1" x14ac:dyDescent="0.35">
      <c r="A194" s="635" t="s">
        <v>521</v>
      </c>
      <c r="B194" s="615">
        <v>0</v>
      </c>
      <c r="C194" s="615">
        <v>81.578999999999994</v>
      </c>
      <c r="D194" s="616">
        <v>81.578999999999994</v>
      </c>
      <c r="E194" s="625" t="s">
        <v>335</v>
      </c>
      <c r="F194" s="615">
        <v>0</v>
      </c>
      <c r="G194" s="616">
        <v>0</v>
      </c>
      <c r="H194" s="618">
        <v>0.621</v>
      </c>
      <c r="I194" s="615">
        <v>2.0289999999999999</v>
      </c>
      <c r="J194" s="616">
        <v>2.0289999999999999</v>
      </c>
      <c r="K194" s="626" t="s">
        <v>335</v>
      </c>
    </row>
    <row r="195" spans="1:11" ht="14.4" customHeight="1" thickBot="1" x14ac:dyDescent="0.35">
      <c r="A195" s="636" t="s">
        <v>522</v>
      </c>
      <c r="B195" s="620">
        <v>0</v>
      </c>
      <c r="C195" s="620">
        <v>81.578999999999994</v>
      </c>
      <c r="D195" s="621">
        <v>81.578999999999994</v>
      </c>
      <c r="E195" s="622" t="s">
        <v>335</v>
      </c>
      <c r="F195" s="620">
        <v>0</v>
      </c>
      <c r="G195" s="621">
        <v>0</v>
      </c>
      <c r="H195" s="623">
        <v>0.621</v>
      </c>
      <c r="I195" s="620">
        <v>2.0289999999999999</v>
      </c>
      <c r="J195" s="621">
        <v>2.0289999999999999</v>
      </c>
      <c r="K195" s="624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81.578999999999994</v>
      </c>
      <c r="D196" s="616">
        <v>81.578999999999994</v>
      </c>
      <c r="E196" s="625" t="s">
        <v>335</v>
      </c>
      <c r="F196" s="615">
        <v>0</v>
      </c>
      <c r="G196" s="616">
        <v>0</v>
      </c>
      <c r="H196" s="618">
        <v>0.621</v>
      </c>
      <c r="I196" s="615">
        <v>2.0289999999999999</v>
      </c>
      <c r="J196" s="616">
        <v>2.0289999999999999</v>
      </c>
      <c r="K196" s="626" t="s">
        <v>335</v>
      </c>
    </row>
    <row r="197" spans="1:11" ht="14.4" customHeight="1" thickBot="1" x14ac:dyDescent="0.35">
      <c r="A197" s="640" t="s">
        <v>524</v>
      </c>
      <c r="B197" s="620">
        <v>7.9414861968509998</v>
      </c>
      <c r="C197" s="620">
        <v>106.71465999999999</v>
      </c>
      <c r="D197" s="621">
        <v>98.773173803147998</v>
      </c>
      <c r="E197" s="627">
        <v>13.437618268769</v>
      </c>
      <c r="F197" s="620">
        <v>25.641233443815</v>
      </c>
      <c r="G197" s="621">
        <v>4.273538907302</v>
      </c>
      <c r="H197" s="623">
        <v>0</v>
      </c>
      <c r="I197" s="620">
        <v>2.2314099999999999</v>
      </c>
      <c r="J197" s="621">
        <v>-2.0421289073020001</v>
      </c>
      <c r="K197" s="628">
        <v>8.7024284728000001E-2</v>
      </c>
    </row>
    <row r="198" spans="1:11" ht="14.4" customHeight="1" thickBot="1" x14ac:dyDescent="0.35">
      <c r="A198" s="636" t="s">
        <v>525</v>
      </c>
      <c r="B198" s="620">
        <v>0</v>
      </c>
      <c r="C198" s="620">
        <v>58.459069999999997</v>
      </c>
      <c r="D198" s="621">
        <v>58.459069999999997</v>
      </c>
      <c r="E198" s="622" t="s">
        <v>335</v>
      </c>
      <c r="F198" s="620">
        <v>0</v>
      </c>
      <c r="G198" s="621">
        <v>0</v>
      </c>
      <c r="H198" s="623">
        <v>0</v>
      </c>
      <c r="I198" s="620">
        <v>1.0000000000000001E-5</v>
      </c>
      <c r="J198" s="621">
        <v>1.0000000000000001E-5</v>
      </c>
      <c r="K198" s="624" t="s">
        <v>335</v>
      </c>
    </row>
    <row r="199" spans="1:11" ht="14.4" customHeight="1" thickBot="1" x14ac:dyDescent="0.35">
      <c r="A199" s="637" t="s">
        <v>526</v>
      </c>
      <c r="B199" s="615">
        <v>0</v>
      </c>
      <c r="C199" s="615">
        <v>6.9999999999999994E-5</v>
      </c>
      <c r="D199" s="616">
        <v>6.9999999999999994E-5</v>
      </c>
      <c r="E199" s="625" t="s">
        <v>335</v>
      </c>
      <c r="F199" s="615">
        <v>0</v>
      </c>
      <c r="G199" s="616">
        <v>0</v>
      </c>
      <c r="H199" s="618">
        <v>0</v>
      </c>
      <c r="I199" s="615">
        <v>1.0000000000000001E-5</v>
      </c>
      <c r="J199" s="616">
        <v>1.0000000000000001E-5</v>
      </c>
      <c r="K199" s="626" t="s">
        <v>335</v>
      </c>
    </row>
    <row r="200" spans="1:11" ht="14.4" customHeight="1" thickBot="1" x14ac:dyDescent="0.35">
      <c r="A200" s="637" t="s">
        <v>527</v>
      </c>
      <c r="B200" s="615">
        <v>0</v>
      </c>
      <c r="C200" s="615">
        <v>58.459000000000003</v>
      </c>
      <c r="D200" s="616">
        <v>58.459000000000003</v>
      </c>
      <c r="E200" s="625" t="s">
        <v>347</v>
      </c>
      <c r="F200" s="615">
        <v>0</v>
      </c>
      <c r="G200" s="616">
        <v>0</v>
      </c>
      <c r="H200" s="618">
        <v>0</v>
      </c>
      <c r="I200" s="615">
        <v>0</v>
      </c>
      <c r="J200" s="616">
        <v>0</v>
      </c>
      <c r="K200" s="619">
        <v>2</v>
      </c>
    </row>
    <row r="201" spans="1:11" ht="14.4" customHeight="1" thickBot="1" x14ac:dyDescent="0.35">
      <c r="A201" s="636" t="s">
        <v>528</v>
      </c>
      <c r="B201" s="620">
        <v>7.9414861968509998</v>
      </c>
      <c r="C201" s="620">
        <v>30.13259</v>
      </c>
      <c r="D201" s="621">
        <v>22.191103803148</v>
      </c>
      <c r="E201" s="627">
        <v>3.7943263078320002</v>
      </c>
      <c r="F201" s="620">
        <v>25.641233443815</v>
      </c>
      <c r="G201" s="621">
        <v>4.273538907302</v>
      </c>
      <c r="H201" s="623">
        <v>0</v>
      </c>
      <c r="I201" s="620">
        <v>2.2313999999999998</v>
      </c>
      <c r="J201" s="621">
        <v>-2.0421389073020002</v>
      </c>
      <c r="K201" s="628">
        <v>8.7023894731000001E-2</v>
      </c>
    </row>
    <row r="202" spans="1:11" ht="14.4" customHeight="1" thickBot="1" x14ac:dyDescent="0.35">
      <c r="A202" s="637" t="s">
        <v>529</v>
      </c>
      <c r="B202" s="615">
        <v>0</v>
      </c>
      <c r="C202" s="615">
        <v>0.29799999999999999</v>
      </c>
      <c r="D202" s="616">
        <v>0.29799999999999999</v>
      </c>
      <c r="E202" s="625" t="s">
        <v>335</v>
      </c>
      <c r="F202" s="615">
        <v>0.202419414657</v>
      </c>
      <c r="G202" s="616">
        <v>3.3736569108999998E-2</v>
      </c>
      <c r="H202" s="618">
        <v>0</v>
      </c>
      <c r="I202" s="615">
        <v>0</v>
      </c>
      <c r="J202" s="616">
        <v>-3.3736569108999998E-2</v>
      </c>
      <c r="K202" s="619">
        <v>0</v>
      </c>
    </row>
    <row r="203" spans="1:11" ht="14.4" customHeight="1" thickBot="1" x14ac:dyDescent="0.35">
      <c r="A203" s="637" t="s">
        <v>530</v>
      </c>
      <c r="B203" s="615">
        <v>0</v>
      </c>
      <c r="C203" s="615">
        <v>1.6528</v>
      </c>
      <c r="D203" s="616">
        <v>1.6528</v>
      </c>
      <c r="E203" s="625" t="s">
        <v>347</v>
      </c>
      <c r="F203" s="615">
        <v>1.438814029157</v>
      </c>
      <c r="G203" s="616">
        <v>0.239802338192</v>
      </c>
      <c r="H203" s="618">
        <v>0</v>
      </c>
      <c r="I203" s="615">
        <v>0</v>
      </c>
      <c r="J203" s="616">
        <v>-0.239802338192</v>
      </c>
      <c r="K203" s="619">
        <v>0</v>
      </c>
    </row>
    <row r="204" spans="1:11" ht="14.4" customHeight="1" thickBot="1" x14ac:dyDescent="0.35">
      <c r="A204" s="637" t="s">
        <v>531</v>
      </c>
      <c r="B204" s="615">
        <v>7.9414861968509998</v>
      </c>
      <c r="C204" s="615">
        <v>28.181789999999999</v>
      </c>
      <c r="D204" s="616">
        <v>20.240303803147999</v>
      </c>
      <c r="E204" s="617">
        <v>3.5486795923879999</v>
      </c>
      <c r="F204" s="615">
        <v>24</v>
      </c>
      <c r="G204" s="616">
        <v>4</v>
      </c>
      <c r="H204" s="618">
        <v>0</v>
      </c>
      <c r="I204" s="615">
        <v>2.2313999999999998</v>
      </c>
      <c r="J204" s="616">
        <v>-1.7685999999999999</v>
      </c>
      <c r="K204" s="619">
        <v>9.2975000000000002E-2</v>
      </c>
    </row>
    <row r="205" spans="1:11" ht="14.4" customHeight="1" thickBot="1" x14ac:dyDescent="0.35">
      <c r="A205" s="636" t="s">
        <v>532</v>
      </c>
      <c r="B205" s="620">
        <v>0</v>
      </c>
      <c r="C205" s="620">
        <v>18.123000000000001</v>
      </c>
      <c r="D205" s="621">
        <v>18.123000000000001</v>
      </c>
      <c r="E205" s="622" t="s">
        <v>335</v>
      </c>
      <c r="F205" s="620">
        <v>0</v>
      </c>
      <c r="G205" s="621">
        <v>0</v>
      </c>
      <c r="H205" s="623">
        <v>0</v>
      </c>
      <c r="I205" s="620">
        <v>0</v>
      </c>
      <c r="J205" s="621">
        <v>0</v>
      </c>
      <c r="K205" s="624" t="s">
        <v>335</v>
      </c>
    </row>
    <row r="206" spans="1:11" ht="14.4" customHeight="1" thickBot="1" x14ac:dyDescent="0.35">
      <c r="A206" s="637" t="s">
        <v>533</v>
      </c>
      <c r="B206" s="615">
        <v>0</v>
      </c>
      <c r="C206" s="615">
        <v>18.123000000000001</v>
      </c>
      <c r="D206" s="616">
        <v>18.123000000000001</v>
      </c>
      <c r="E206" s="625" t="s">
        <v>335</v>
      </c>
      <c r="F206" s="615">
        <v>0</v>
      </c>
      <c r="G206" s="616">
        <v>0</v>
      </c>
      <c r="H206" s="618">
        <v>0</v>
      </c>
      <c r="I206" s="615">
        <v>0</v>
      </c>
      <c r="J206" s="616">
        <v>0</v>
      </c>
      <c r="K206" s="626" t="s">
        <v>335</v>
      </c>
    </row>
    <row r="207" spans="1:11" ht="14.4" customHeight="1" thickBot="1" x14ac:dyDescent="0.35">
      <c r="A207" s="634" t="s">
        <v>534</v>
      </c>
      <c r="B207" s="615">
        <v>0</v>
      </c>
      <c r="C207" s="615">
        <v>0.10652</v>
      </c>
      <c r="D207" s="616">
        <v>0.10652</v>
      </c>
      <c r="E207" s="625" t="s">
        <v>335</v>
      </c>
      <c r="F207" s="615">
        <v>0</v>
      </c>
      <c r="G207" s="616">
        <v>0</v>
      </c>
      <c r="H207" s="618">
        <v>0</v>
      </c>
      <c r="I207" s="615">
        <v>0</v>
      </c>
      <c r="J207" s="616">
        <v>0</v>
      </c>
      <c r="K207" s="626" t="s">
        <v>335</v>
      </c>
    </row>
    <row r="208" spans="1:11" ht="14.4" customHeight="1" thickBot="1" x14ac:dyDescent="0.35">
      <c r="A208" s="640" t="s">
        <v>535</v>
      </c>
      <c r="B208" s="620">
        <v>0</v>
      </c>
      <c r="C208" s="620">
        <v>0.10652</v>
      </c>
      <c r="D208" s="621">
        <v>0.10652</v>
      </c>
      <c r="E208" s="622" t="s">
        <v>335</v>
      </c>
      <c r="F208" s="620">
        <v>0</v>
      </c>
      <c r="G208" s="621">
        <v>0</v>
      </c>
      <c r="H208" s="623">
        <v>0</v>
      </c>
      <c r="I208" s="620">
        <v>0</v>
      </c>
      <c r="J208" s="621">
        <v>0</v>
      </c>
      <c r="K208" s="624" t="s">
        <v>335</v>
      </c>
    </row>
    <row r="209" spans="1:11" ht="14.4" customHeight="1" thickBot="1" x14ac:dyDescent="0.35">
      <c r="A209" s="636" t="s">
        <v>536</v>
      </c>
      <c r="B209" s="620">
        <v>0</v>
      </c>
      <c r="C209" s="620">
        <v>0.10652</v>
      </c>
      <c r="D209" s="621">
        <v>0.10652</v>
      </c>
      <c r="E209" s="622" t="s">
        <v>335</v>
      </c>
      <c r="F209" s="620">
        <v>0</v>
      </c>
      <c r="G209" s="621">
        <v>0</v>
      </c>
      <c r="H209" s="623">
        <v>0</v>
      </c>
      <c r="I209" s="620">
        <v>0</v>
      </c>
      <c r="J209" s="621">
        <v>0</v>
      </c>
      <c r="K209" s="624" t="s">
        <v>335</v>
      </c>
    </row>
    <row r="210" spans="1:11" ht="14.4" customHeight="1" thickBot="1" x14ac:dyDescent="0.35">
      <c r="A210" s="637" t="s">
        <v>537</v>
      </c>
      <c r="B210" s="615">
        <v>0</v>
      </c>
      <c r="C210" s="615">
        <v>0.10652</v>
      </c>
      <c r="D210" s="616">
        <v>0.10652</v>
      </c>
      <c r="E210" s="625" t="s">
        <v>335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335</v>
      </c>
    </row>
    <row r="211" spans="1:11" ht="14.4" customHeight="1" thickBot="1" x14ac:dyDescent="0.35">
      <c r="A211" s="634" t="s">
        <v>538</v>
      </c>
      <c r="B211" s="615">
        <v>0</v>
      </c>
      <c r="C211" s="615">
        <v>914.59768999999994</v>
      </c>
      <c r="D211" s="616">
        <v>914.59768999999994</v>
      </c>
      <c r="E211" s="625" t="s">
        <v>335</v>
      </c>
      <c r="F211" s="615">
        <v>543.57068393525697</v>
      </c>
      <c r="G211" s="616">
        <v>90.595113989208997</v>
      </c>
      <c r="H211" s="618">
        <v>3.0550000000000002</v>
      </c>
      <c r="I211" s="615">
        <v>6.11</v>
      </c>
      <c r="J211" s="616">
        <v>-84.485113989208998</v>
      </c>
      <c r="K211" s="619">
        <v>1.124048846E-2</v>
      </c>
    </row>
    <row r="212" spans="1:11" ht="14.4" customHeight="1" thickBot="1" x14ac:dyDescent="0.35">
      <c r="A212" s="640" t="s">
        <v>539</v>
      </c>
      <c r="B212" s="620">
        <v>0</v>
      </c>
      <c r="C212" s="620">
        <v>914.59768999999994</v>
      </c>
      <c r="D212" s="621">
        <v>914.59768999999994</v>
      </c>
      <c r="E212" s="622" t="s">
        <v>335</v>
      </c>
      <c r="F212" s="620">
        <v>543.57068393525697</v>
      </c>
      <c r="G212" s="621">
        <v>90.595113989208997</v>
      </c>
      <c r="H212" s="623">
        <v>3.0550000000000002</v>
      </c>
      <c r="I212" s="620">
        <v>6.11</v>
      </c>
      <c r="J212" s="621">
        <v>-84.485113989208998</v>
      </c>
      <c r="K212" s="628">
        <v>1.124048846E-2</v>
      </c>
    </row>
    <row r="213" spans="1:11" ht="14.4" customHeight="1" thickBot="1" x14ac:dyDescent="0.35">
      <c r="A213" s="636" t="s">
        <v>540</v>
      </c>
      <c r="B213" s="620">
        <v>0</v>
      </c>
      <c r="C213" s="620">
        <v>877.93768999999998</v>
      </c>
      <c r="D213" s="621">
        <v>877.93768999999998</v>
      </c>
      <c r="E213" s="622" t="s">
        <v>335</v>
      </c>
      <c r="F213" s="620">
        <v>500.00000000013199</v>
      </c>
      <c r="G213" s="621">
        <v>83.333333333355</v>
      </c>
      <c r="H213" s="623">
        <v>0</v>
      </c>
      <c r="I213" s="620">
        <v>0</v>
      </c>
      <c r="J213" s="621">
        <v>-83.333333333355</v>
      </c>
      <c r="K213" s="628">
        <v>0</v>
      </c>
    </row>
    <row r="214" spans="1:11" ht="14.4" customHeight="1" thickBot="1" x14ac:dyDescent="0.35">
      <c r="A214" s="637" t="s">
        <v>541</v>
      </c>
      <c r="B214" s="615">
        <v>0</v>
      </c>
      <c r="C214" s="615">
        <v>412.63468999999998</v>
      </c>
      <c r="D214" s="616">
        <v>412.63468999999998</v>
      </c>
      <c r="E214" s="625" t="s">
        <v>335</v>
      </c>
      <c r="F214" s="615">
        <v>0</v>
      </c>
      <c r="G214" s="616">
        <v>0</v>
      </c>
      <c r="H214" s="618">
        <v>0</v>
      </c>
      <c r="I214" s="615">
        <v>0</v>
      </c>
      <c r="J214" s="616">
        <v>0</v>
      </c>
      <c r="K214" s="626" t="s">
        <v>335</v>
      </c>
    </row>
    <row r="215" spans="1:11" ht="14.4" customHeight="1" thickBot="1" x14ac:dyDescent="0.35">
      <c r="A215" s="637" t="s">
        <v>542</v>
      </c>
      <c r="B215" s="615">
        <v>0</v>
      </c>
      <c r="C215" s="615">
        <v>465.303</v>
      </c>
      <c r="D215" s="616">
        <v>465.303</v>
      </c>
      <c r="E215" s="625" t="s">
        <v>347</v>
      </c>
      <c r="F215" s="615">
        <v>500.00000000013199</v>
      </c>
      <c r="G215" s="616">
        <v>83.333333333355</v>
      </c>
      <c r="H215" s="618">
        <v>0</v>
      </c>
      <c r="I215" s="615">
        <v>0</v>
      </c>
      <c r="J215" s="616">
        <v>-83.333333333355</v>
      </c>
      <c r="K215" s="619">
        <v>0</v>
      </c>
    </row>
    <row r="216" spans="1:11" ht="14.4" customHeight="1" thickBot="1" x14ac:dyDescent="0.35">
      <c r="A216" s="639" t="s">
        <v>543</v>
      </c>
      <c r="B216" s="615">
        <v>0</v>
      </c>
      <c r="C216" s="615">
        <v>36.659999999999997</v>
      </c>
      <c r="D216" s="616">
        <v>36.659999999999997</v>
      </c>
      <c r="E216" s="625" t="s">
        <v>335</v>
      </c>
      <c r="F216" s="615">
        <v>43.570683935124997</v>
      </c>
      <c r="G216" s="616">
        <v>7.2617806558540003</v>
      </c>
      <c r="H216" s="618">
        <v>3.0550000000000002</v>
      </c>
      <c r="I216" s="615">
        <v>6.11</v>
      </c>
      <c r="J216" s="616">
        <v>-1.151780655854</v>
      </c>
      <c r="K216" s="619">
        <v>0.140231904761</v>
      </c>
    </row>
    <row r="217" spans="1:11" ht="14.4" customHeight="1" thickBot="1" x14ac:dyDescent="0.35">
      <c r="A217" s="637" t="s">
        <v>544</v>
      </c>
      <c r="B217" s="615">
        <v>0</v>
      </c>
      <c r="C217" s="615">
        <v>36.659999999999997</v>
      </c>
      <c r="D217" s="616">
        <v>36.659999999999997</v>
      </c>
      <c r="E217" s="625" t="s">
        <v>335</v>
      </c>
      <c r="F217" s="615">
        <v>43.570683935124997</v>
      </c>
      <c r="G217" s="616">
        <v>7.2617806558540003</v>
      </c>
      <c r="H217" s="618">
        <v>3.0550000000000002</v>
      </c>
      <c r="I217" s="615">
        <v>6.11</v>
      </c>
      <c r="J217" s="616">
        <v>-1.151780655854</v>
      </c>
      <c r="K217" s="619">
        <v>0.140231904761</v>
      </c>
    </row>
    <row r="218" spans="1:11" ht="14.4" customHeight="1" thickBot="1" x14ac:dyDescent="0.35">
      <c r="A218" s="633" t="s">
        <v>545</v>
      </c>
      <c r="B218" s="615">
        <v>8659.0576977601395</v>
      </c>
      <c r="C218" s="615">
        <v>10492.81489</v>
      </c>
      <c r="D218" s="616">
        <v>1833.7571922398699</v>
      </c>
      <c r="E218" s="617">
        <v>1.211773296384</v>
      </c>
      <c r="F218" s="615">
        <v>0</v>
      </c>
      <c r="G218" s="616">
        <v>0</v>
      </c>
      <c r="H218" s="618">
        <v>786.19947000000002</v>
      </c>
      <c r="I218" s="615">
        <v>1748.15716</v>
      </c>
      <c r="J218" s="616">
        <v>1748.15716</v>
      </c>
      <c r="K218" s="626" t="s">
        <v>335</v>
      </c>
    </row>
    <row r="219" spans="1:11" ht="14.4" customHeight="1" thickBot="1" x14ac:dyDescent="0.35">
      <c r="A219" s="638" t="s">
        <v>546</v>
      </c>
      <c r="B219" s="620">
        <v>8659.0576977601395</v>
      </c>
      <c r="C219" s="620">
        <v>10492.81489</v>
      </c>
      <c r="D219" s="621">
        <v>1833.7571922398699</v>
      </c>
      <c r="E219" s="627">
        <v>1.211773296384</v>
      </c>
      <c r="F219" s="620">
        <v>0</v>
      </c>
      <c r="G219" s="621">
        <v>0</v>
      </c>
      <c r="H219" s="623">
        <v>786.19947000000002</v>
      </c>
      <c r="I219" s="620">
        <v>1748.15716</v>
      </c>
      <c r="J219" s="621">
        <v>1748.15716</v>
      </c>
      <c r="K219" s="624" t="s">
        <v>335</v>
      </c>
    </row>
    <row r="220" spans="1:11" ht="14.4" customHeight="1" thickBot="1" x14ac:dyDescent="0.35">
      <c r="A220" s="640" t="s">
        <v>54</v>
      </c>
      <c r="B220" s="620">
        <v>8659.0576977601395</v>
      </c>
      <c r="C220" s="620">
        <v>10492.81489</v>
      </c>
      <c r="D220" s="621">
        <v>1833.7571922398699</v>
      </c>
      <c r="E220" s="627">
        <v>1.211773296384</v>
      </c>
      <c r="F220" s="620">
        <v>0</v>
      </c>
      <c r="G220" s="621">
        <v>0</v>
      </c>
      <c r="H220" s="623">
        <v>786.19947000000002</v>
      </c>
      <c r="I220" s="620">
        <v>1748.15716</v>
      </c>
      <c r="J220" s="621">
        <v>1748.15716</v>
      </c>
      <c r="K220" s="624" t="s">
        <v>335</v>
      </c>
    </row>
    <row r="221" spans="1:11" ht="14.4" customHeight="1" thickBot="1" x14ac:dyDescent="0.35">
      <c r="A221" s="636" t="s">
        <v>547</v>
      </c>
      <c r="B221" s="620">
        <v>209</v>
      </c>
      <c r="C221" s="620">
        <v>157.476</v>
      </c>
      <c r="D221" s="621">
        <v>-51.524000000000001</v>
      </c>
      <c r="E221" s="627">
        <v>0.75347368421000005</v>
      </c>
      <c r="F221" s="620">
        <v>0</v>
      </c>
      <c r="G221" s="621">
        <v>0</v>
      </c>
      <c r="H221" s="623">
        <v>13.845000000000001</v>
      </c>
      <c r="I221" s="620">
        <v>27.69125</v>
      </c>
      <c r="J221" s="621">
        <v>27.69125</v>
      </c>
      <c r="K221" s="624" t="s">
        <v>335</v>
      </c>
    </row>
    <row r="222" spans="1:11" ht="14.4" customHeight="1" thickBot="1" x14ac:dyDescent="0.35">
      <c r="A222" s="637" t="s">
        <v>548</v>
      </c>
      <c r="B222" s="615">
        <v>209</v>
      </c>
      <c r="C222" s="615">
        <v>157.476</v>
      </c>
      <c r="D222" s="616">
        <v>-51.524000000000001</v>
      </c>
      <c r="E222" s="617">
        <v>0.75347368421000005</v>
      </c>
      <c r="F222" s="615">
        <v>0</v>
      </c>
      <c r="G222" s="616">
        <v>0</v>
      </c>
      <c r="H222" s="618">
        <v>13.845000000000001</v>
      </c>
      <c r="I222" s="615">
        <v>27.69125</v>
      </c>
      <c r="J222" s="616">
        <v>27.69125</v>
      </c>
      <c r="K222" s="626" t="s">
        <v>335</v>
      </c>
    </row>
    <row r="223" spans="1:11" ht="14.4" customHeight="1" thickBot="1" x14ac:dyDescent="0.35">
      <c r="A223" s="636" t="s">
        <v>549</v>
      </c>
      <c r="B223" s="620">
        <v>407.05769776013602</v>
      </c>
      <c r="C223" s="620">
        <v>489.41377999999997</v>
      </c>
      <c r="D223" s="621">
        <v>82.356082239863994</v>
      </c>
      <c r="E223" s="627">
        <v>1.2023204147540001</v>
      </c>
      <c r="F223" s="620">
        <v>0</v>
      </c>
      <c r="G223" s="621">
        <v>0</v>
      </c>
      <c r="H223" s="623">
        <v>41.755000000000003</v>
      </c>
      <c r="I223" s="620">
        <v>95.865539999999996</v>
      </c>
      <c r="J223" s="621">
        <v>95.865539999999996</v>
      </c>
      <c r="K223" s="624" t="s">
        <v>335</v>
      </c>
    </row>
    <row r="224" spans="1:11" ht="14.4" customHeight="1" thickBot="1" x14ac:dyDescent="0.35">
      <c r="A224" s="637" t="s">
        <v>550</v>
      </c>
      <c r="B224" s="615">
        <v>407.05769776013602</v>
      </c>
      <c r="C224" s="615">
        <v>489.41377999999997</v>
      </c>
      <c r="D224" s="616">
        <v>82.356082239863994</v>
      </c>
      <c r="E224" s="617">
        <v>1.2023204147540001</v>
      </c>
      <c r="F224" s="615">
        <v>0</v>
      </c>
      <c r="G224" s="616">
        <v>0</v>
      </c>
      <c r="H224" s="618">
        <v>41.755000000000003</v>
      </c>
      <c r="I224" s="615">
        <v>95.865539999999996</v>
      </c>
      <c r="J224" s="616">
        <v>95.865539999999996</v>
      </c>
      <c r="K224" s="626" t="s">
        <v>335</v>
      </c>
    </row>
    <row r="225" spans="1:11" ht="14.4" customHeight="1" thickBot="1" x14ac:dyDescent="0.35">
      <c r="A225" s="636" t="s">
        <v>551</v>
      </c>
      <c r="B225" s="620">
        <v>765</v>
      </c>
      <c r="C225" s="620">
        <v>837.05092999999999</v>
      </c>
      <c r="D225" s="621">
        <v>72.050929999998999</v>
      </c>
      <c r="E225" s="627">
        <v>1.094184222222</v>
      </c>
      <c r="F225" s="620">
        <v>0</v>
      </c>
      <c r="G225" s="621">
        <v>0</v>
      </c>
      <c r="H225" s="623">
        <v>68.391769999999994</v>
      </c>
      <c r="I225" s="620">
        <v>138.74827999999999</v>
      </c>
      <c r="J225" s="621">
        <v>138.74827999999999</v>
      </c>
      <c r="K225" s="624" t="s">
        <v>335</v>
      </c>
    </row>
    <row r="226" spans="1:11" ht="14.4" customHeight="1" thickBot="1" x14ac:dyDescent="0.35">
      <c r="A226" s="637" t="s">
        <v>552</v>
      </c>
      <c r="B226" s="615">
        <v>765</v>
      </c>
      <c r="C226" s="615">
        <v>837.05092999999999</v>
      </c>
      <c r="D226" s="616">
        <v>72.050929999998999</v>
      </c>
      <c r="E226" s="617">
        <v>1.094184222222</v>
      </c>
      <c r="F226" s="615">
        <v>0</v>
      </c>
      <c r="G226" s="616">
        <v>0</v>
      </c>
      <c r="H226" s="618">
        <v>68.391769999999994</v>
      </c>
      <c r="I226" s="615">
        <v>138.74827999999999</v>
      </c>
      <c r="J226" s="616">
        <v>138.74827999999999</v>
      </c>
      <c r="K226" s="626" t="s">
        <v>335</v>
      </c>
    </row>
    <row r="227" spans="1:11" ht="14.4" customHeight="1" thickBot="1" x14ac:dyDescent="0.35">
      <c r="A227" s="636" t="s">
        <v>553</v>
      </c>
      <c r="B227" s="620">
        <v>0</v>
      </c>
      <c r="C227" s="620">
        <v>11.984</v>
      </c>
      <c r="D227" s="621">
        <v>11.984</v>
      </c>
      <c r="E227" s="622" t="s">
        <v>347</v>
      </c>
      <c r="F227" s="620">
        <v>0</v>
      </c>
      <c r="G227" s="621">
        <v>0</v>
      </c>
      <c r="H227" s="623">
        <v>1.57</v>
      </c>
      <c r="I227" s="620">
        <v>2.5619999999999998</v>
      </c>
      <c r="J227" s="621">
        <v>2.5619999999999998</v>
      </c>
      <c r="K227" s="624" t="s">
        <v>335</v>
      </c>
    </row>
    <row r="228" spans="1:11" ht="14.4" customHeight="1" thickBot="1" x14ac:dyDescent="0.35">
      <c r="A228" s="637" t="s">
        <v>554</v>
      </c>
      <c r="B228" s="615">
        <v>0</v>
      </c>
      <c r="C228" s="615">
        <v>11.984</v>
      </c>
      <c r="D228" s="616">
        <v>11.984</v>
      </c>
      <c r="E228" s="625" t="s">
        <v>347</v>
      </c>
      <c r="F228" s="615">
        <v>0</v>
      </c>
      <c r="G228" s="616">
        <v>0</v>
      </c>
      <c r="H228" s="618">
        <v>1.57</v>
      </c>
      <c r="I228" s="615">
        <v>2.5619999999999998</v>
      </c>
      <c r="J228" s="616">
        <v>2.5619999999999998</v>
      </c>
      <c r="K228" s="626" t="s">
        <v>335</v>
      </c>
    </row>
    <row r="229" spans="1:11" ht="14.4" customHeight="1" thickBot="1" x14ac:dyDescent="0.35">
      <c r="A229" s="636" t="s">
        <v>555</v>
      </c>
      <c r="B229" s="620">
        <v>1778</v>
      </c>
      <c r="C229" s="620">
        <v>1563.7478000000001</v>
      </c>
      <c r="D229" s="621">
        <v>-214.25219999999999</v>
      </c>
      <c r="E229" s="627">
        <v>0.87949820022400005</v>
      </c>
      <c r="F229" s="620">
        <v>0</v>
      </c>
      <c r="G229" s="621">
        <v>0</v>
      </c>
      <c r="H229" s="623">
        <v>95.400670000000005</v>
      </c>
      <c r="I229" s="620">
        <v>240.89997</v>
      </c>
      <c r="J229" s="621">
        <v>240.89997</v>
      </c>
      <c r="K229" s="624" t="s">
        <v>335</v>
      </c>
    </row>
    <row r="230" spans="1:11" ht="14.4" customHeight="1" thickBot="1" x14ac:dyDescent="0.35">
      <c r="A230" s="637" t="s">
        <v>556</v>
      </c>
      <c r="B230" s="615">
        <v>1757</v>
      </c>
      <c r="C230" s="615">
        <v>1540.9740200000001</v>
      </c>
      <c r="D230" s="616">
        <v>-216.02598</v>
      </c>
      <c r="E230" s="617">
        <v>0.87704838929899998</v>
      </c>
      <c r="F230" s="615">
        <v>0</v>
      </c>
      <c r="G230" s="616">
        <v>0</v>
      </c>
      <c r="H230" s="618">
        <v>95.400670000000005</v>
      </c>
      <c r="I230" s="615">
        <v>240.89997</v>
      </c>
      <c r="J230" s="616">
        <v>240.89997</v>
      </c>
      <c r="K230" s="626" t="s">
        <v>335</v>
      </c>
    </row>
    <row r="231" spans="1:11" ht="14.4" customHeight="1" thickBot="1" x14ac:dyDescent="0.35">
      <c r="A231" s="637" t="s">
        <v>557</v>
      </c>
      <c r="B231" s="615">
        <v>21</v>
      </c>
      <c r="C231" s="615">
        <v>22.773779999999999</v>
      </c>
      <c r="D231" s="616">
        <v>1.7737799999999999</v>
      </c>
      <c r="E231" s="617">
        <v>1.084465714285</v>
      </c>
      <c r="F231" s="615">
        <v>0</v>
      </c>
      <c r="G231" s="616">
        <v>0</v>
      </c>
      <c r="H231" s="618">
        <v>0</v>
      </c>
      <c r="I231" s="615">
        <v>0</v>
      </c>
      <c r="J231" s="616">
        <v>0</v>
      </c>
      <c r="K231" s="626" t="s">
        <v>335</v>
      </c>
    </row>
    <row r="232" spans="1:11" ht="14.4" customHeight="1" thickBot="1" x14ac:dyDescent="0.35">
      <c r="A232" s="636" t="s">
        <v>558</v>
      </c>
      <c r="B232" s="620">
        <v>0</v>
      </c>
      <c r="C232" s="620">
        <v>1413.0807600000001</v>
      </c>
      <c r="D232" s="621">
        <v>1413.0807600000001</v>
      </c>
      <c r="E232" s="622" t="s">
        <v>347</v>
      </c>
      <c r="F232" s="620">
        <v>0</v>
      </c>
      <c r="G232" s="621">
        <v>0</v>
      </c>
      <c r="H232" s="623">
        <v>82.481859999999998</v>
      </c>
      <c r="I232" s="620">
        <v>355.52580999999998</v>
      </c>
      <c r="J232" s="621">
        <v>355.52580999999998</v>
      </c>
      <c r="K232" s="624" t="s">
        <v>335</v>
      </c>
    </row>
    <row r="233" spans="1:11" ht="14.4" customHeight="1" thickBot="1" x14ac:dyDescent="0.35">
      <c r="A233" s="637" t="s">
        <v>559</v>
      </c>
      <c r="B233" s="615">
        <v>0</v>
      </c>
      <c r="C233" s="615">
        <v>0</v>
      </c>
      <c r="D233" s="616">
        <v>0</v>
      </c>
      <c r="E233" s="617">
        <v>1</v>
      </c>
      <c r="F233" s="615">
        <v>0</v>
      </c>
      <c r="G233" s="616">
        <v>0</v>
      </c>
      <c r="H233" s="618">
        <v>0</v>
      </c>
      <c r="I233" s="615">
        <v>9.3969000000000005</v>
      </c>
      <c r="J233" s="616">
        <v>9.3969000000000005</v>
      </c>
      <c r="K233" s="626" t="s">
        <v>347</v>
      </c>
    </row>
    <row r="234" spans="1:11" ht="14.4" customHeight="1" thickBot="1" x14ac:dyDescent="0.35">
      <c r="A234" s="637" t="s">
        <v>560</v>
      </c>
      <c r="B234" s="615">
        <v>0</v>
      </c>
      <c r="C234" s="615">
        <v>1287.7207599999999</v>
      </c>
      <c r="D234" s="616">
        <v>1287.7207599999999</v>
      </c>
      <c r="E234" s="625" t="s">
        <v>347</v>
      </c>
      <c r="F234" s="615">
        <v>0</v>
      </c>
      <c r="G234" s="616">
        <v>0</v>
      </c>
      <c r="H234" s="618">
        <v>82.481859999999998</v>
      </c>
      <c r="I234" s="615">
        <v>346.12891000000002</v>
      </c>
      <c r="J234" s="616">
        <v>346.12891000000002</v>
      </c>
      <c r="K234" s="626" t="s">
        <v>335</v>
      </c>
    </row>
    <row r="235" spans="1:11" ht="14.4" customHeight="1" thickBot="1" x14ac:dyDescent="0.35">
      <c r="A235" s="637" t="s">
        <v>561</v>
      </c>
      <c r="B235" s="615">
        <v>0</v>
      </c>
      <c r="C235" s="615">
        <v>125.36</v>
      </c>
      <c r="D235" s="616">
        <v>125.36</v>
      </c>
      <c r="E235" s="625" t="s">
        <v>347</v>
      </c>
      <c r="F235" s="615">
        <v>0</v>
      </c>
      <c r="G235" s="616">
        <v>0</v>
      </c>
      <c r="H235" s="618">
        <v>0</v>
      </c>
      <c r="I235" s="615">
        <v>0</v>
      </c>
      <c r="J235" s="616">
        <v>0</v>
      </c>
      <c r="K235" s="626" t="s">
        <v>335</v>
      </c>
    </row>
    <row r="236" spans="1:11" ht="14.4" customHeight="1" thickBot="1" x14ac:dyDescent="0.35">
      <c r="A236" s="636" t="s">
        <v>562</v>
      </c>
      <c r="B236" s="620">
        <v>5500</v>
      </c>
      <c r="C236" s="620">
        <v>6020.0616200000004</v>
      </c>
      <c r="D236" s="621">
        <v>520.06161999999904</v>
      </c>
      <c r="E236" s="627">
        <v>1.094556658181</v>
      </c>
      <c r="F236" s="620">
        <v>0</v>
      </c>
      <c r="G236" s="621">
        <v>0</v>
      </c>
      <c r="H236" s="623">
        <v>482.75517000000002</v>
      </c>
      <c r="I236" s="620">
        <v>886.86431000000005</v>
      </c>
      <c r="J236" s="621">
        <v>886.86431000000005</v>
      </c>
      <c r="K236" s="624" t="s">
        <v>335</v>
      </c>
    </row>
    <row r="237" spans="1:11" ht="14.4" customHeight="1" thickBot="1" x14ac:dyDescent="0.35">
      <c r="A237" s="637" t="s">
        <v>563</v>
      </c>
      <c r="B237" s="615">
        <v>5500</v>
      </c>
      <c r="C237" s="615">
        <v>6020.0616200000004</v>
      </c>
      <c r="D237" s="616">
        <v>520.06161999999904</v>
      </c>
      <c r="E237" s="617">
        <v>1.094556658181</v>
      </c>
      <c r="F237" s="615">
        <v>0</v>
      </c>
      <c r="G237" s="616">
        <v>0</v>
      </c>
      <c r="H237" s="618">
        <v>482.75517000000002</v>
      </c>
      <c r="I237" s="615">
        <v>886.86431000000005</v>
      </c>
      <c r="J237" s="616">
        <v>886.86431000000005</v>
      </c>
      <c r="K237" s="626" t="s">
        <v>335</v>
      </c>
    </row>
    <row r="238" spans="1:11" ht="14.4" customHeight="1" thickBot="1" x14ac:dyDescent="0.35">
      <c r="A238" s="641" t="s">
        <v>564</v>
      </c>
      <c r="B238" s="620">
        <v>0</v>
      </c>
      <c r="C238" s="620">
        <v>1088.77793</v>
      </c>
      <c r="D238" s="621">
        <v>1088.77793</v>
      </c>
      <c r="E238" s="622" t="s">
        <v>347</v>
      </c>
      <c r="F238" s="620">
        <v>0</v>
      </c>
      <c r="G238" s="621">
        <v>0</v>
      </c>
      <c r="H238" s="623">
        <v>37.644399999999997</v>
      </c>
      <c r="I238" s="620">
        <v>56.187280000000001</v>
      </c>
      <c r="J238" s="621">
        <v>56.187280000000001</v>
      </c>
      <c r="K238" s="624" t="s">
        <v>335</v>
      </c>
    </row>
    <row r="239" spans="1:11" ht="14.4" customHeight="1" thickBot="1" x14ac:dyDescent="0.35">
      <c r="A239" s="638" t="s">
        <v>565</v>
      </c>
      <c r="B239" s="620">
        <v>0</v>
      </c>
      <c r="C239" s="620">
        <v>1088.77793</v>
      </c>
      <c r="D239" s="621">
        <v>1088.77793</v>
      </c>
      <c r="E239" s="622" t="s">
        <v>347</v>
      </c>
      <c r="F239" s="620">
        <v>0</v>
      </c>
      <c r="G239" s="621">
        <v>0</v>
      </c>
      <c r="H239" s="623">
        <v>37.644399999999997</v>
      </c>
      <c r="I239" s="620">
        <v>56.187280000000001</v>
      </c>
      <c r="J239" s="621">
        <v>56.187280000000001</v>
      </c>
      <c r="K239" s="624" t="s">
        <v>335</v>
      </c>
    </row>
    <row r="240" spans="1:11" ht="14.4" customHeight="1" thickBot="1" x14ac:dyDescent="0.35">
      <c r="A240" s="640" t="s">
        <v>566</v>
      </c>
      <c r="B240" s="620">
        <v>0</v>
      </c>
      <c r="C240" s="620">
        <v>1088.77793</v>
      </c>
      <c r="D240" s="621">
        <v>1088.77793</v>
      </c>
      <c r="E240" s="622" t="s">
        <v>347</v>
      </c>
      <c r="F240" s="620">
        <v>0</v>
      </c>
      <c r="G240" s="621">
        <v>0</v>
      </c>
      <c r="H240" s="623">
        <v>37.644399999999997</v>
      </c>
      <c r="I240" s="620">
        <v>56.187280000000001</v>
      </c>
      <c r="J240" s="621">
        <v>56.187280000000001</v>
      </c>
      <c r="K240" s="624" t="s">
        <v>335</v>
      </c>
    </row>
    <row r="241" spans="1:11" ht="14.4" customHeight="1" thickBot="1" x14ac:dyDescent="0.35">
      <c r="A241" s="636" t="s">
        <v>567</v>
      </c>
      <c r="B241" s="620">
        <v>0</v>
      </c>
      <c r="C241" s="620">
        <v>1088.77793</v>
      </c>
      <c r="D241" s="621">
        <v>1088.77793</v>
      </c>
      <c r="E241" s="622" t="s">
        <v>347</v>
      </c>
      <c r="F241" s="620">
        <v>0</v>
      </c>
      <c r="G241" s="621">
        <v>0</v>
      </c>
      <c r="H241" s="623">
        <v>37.644399999999997</v>
      </c>
      <c r="I241" s="620">
        <v>56.187280000000001</v>
      </c>
      <c r="J241" s="621">
        <v>56.187280000000001</v>
      </c>
      <c r="K241" s="624" t="s">
        <v>335</v>
      </c>
    </row>
    <row r="242" spans="1:11" ht="14.4" customHeight="1" thickBot="1" x14ac:dyDescent="0.35">
      <c r="A242" s="637" t="s">
        <v>568</v>
      </c>
      <c r="B242" s="615">
        <v>0</v>
      </c>
      <c r="C242" s="615">
        <v>0</v>
      </c>
      <c r="D242" s="616">
        <v>0</v>
      </c>
      <c r="E242" s="617">
        <v>1</v>
      </c>
      <c r="F242" s="615">
        <v>0</v>
      </c>
      <c r="G242" s="616">
        <v>0</v>
      </c>
      <c r="H242" s="618">
        <v>2.7</v>
      </c>
      <c r="I242" s="615">
        <v>2.7</v>
      </c>
      <c r="J242" s="616">
        <v>2.7</v>
      </c>
      <c r="K242" s="626" t="s">
        <v>347</v>
      </c>
    </row>
    <row r="243" spans="1:11" ht="14.4" customHeight="1" thickBot="1" x14ac:dyDescent="0.35">
      <c r="A243" s="637" t="s">
        <v>569</v>
      </c>
      <c r="B243" s="615">
        <v>0</v>
      </c>
      <c r="C243" s="615">
        <v>1.9285300000000001</v>
      </c>
      <c r="D243" s="616">
        <v>1.9285300000000001</v>
      </c>
      <c r="E243" s="625" t="s">
        <v>347</v>
      </c>
      <c r="F243" s="615">
        <v>0</v>
      </c>
      <c r="G243" s="616">
        <v>0</v>
      </c>
      <c r="H243" s="618">
        <v>0.32840000000000003</v>
      </c>
      <c r="I243" s="615">
        <v>0.52627999999999997</v>
      </c>
      <c r="J243" s="616">
        <v>0.52627999999999997</v>
      </c>
      <c r="K243" s="626" t="s">
        <v>335</v>
      </c>
    </row>
    <row r="244" spans="1:11" ht="14.4" customHeight="1" thickBot="1" x14ac:dyDescent="0.35">
      <c r="A244" s="637" t="s">
        <v>570</v>
      </c>
      <c r="B244" s="615">
        <v>0</v>
      </c>
      <c r="C244" s="615">
        <v>1086.8494000000001</v>
      </c>
      <c r="D244" s="616">
        <v>1086.8494000000001</v>
      </c>
      <c r="E244" s="625" t="s">
        <v>347</v>
      </c>
      <c r="F244" s="615">
        <v>0</v>
      </c>
      <c r="G244" s="616">
        <v>0</v>
      </c>
      <c r="H244" s="618">
        <v>34.616</v>
      </c>
      <c r="I244" s="615">
        <v>52.960999999999999</v>
      </c>
      <c r="J244" s="616">
        <v>52.960999999999999</v>
      </c>
      <c r="K244" s="626" t="s">
        <v>335</v>
      </c>
    </row>
    <row r="245" spans="1:11" ht="14.4" customHeight="1" thickBot="1" x14ac:dyDescent="0.35">
      <c r="A245" s="642"/>
      <c r="B245" s="615">
        <v>40839.780315657001</v>
      </c>
      <c r="C245" s="615">
        <v>69381.506559999907</v>
      </c>
      <c r="D245" s="616">
        <v>28541.726244342899</v>
      </c>
      <c r="E245" s="617">
        <v>1.698870709483</v>
      </c>
      <c r="F245" s="615">
        <v>104401.696754064</v>
      </c>
      <c r="G245" s="616">
        <v>17400.282792344002</v>
      </c>
      <c r="H245" s="618">
        <v>6399.95250999994</v>
      </c>
      <c r="I245" s="615">
        <v>5324.1045699999304</v>
      </c>
      <c r="J245" s="616">
        <v>-12076.178222344101</v>
      </c>
      <c r="K245" s="619">
        <v>5.0996341395999997E-2</v>
      </c>
    </row>
    <row r="246" spans="1:11" ht="14.4" customHeight="1" thickBot="1" x14ac:dyDescent="0.35">
      <c r="A246" s="643" t="s">
        <v>66</v>
      </c>
      <c r="B246" s="629">
        <v>40839.780315657001</v>
      </c>
      <c r="C246" s="629">
        <v>69381.506559999907</v>
      </c>
      <c r="D246" s="630">
        <v>28541.726244342899</v>
      </c>
      <c r="E246" s="631" t="s">
        <v>347</v>
      </c>
      <c r="F246" s="629">
        <v>104401.696754064</v>
      </c>
      <c r="G246" s="630">
        <v>17400.282792344002</v>
      </c>
      <c r="H246" s="629">
        <v>6399.95250999994</v>
      </c>
      <c r="I246" s="629">
        <v>5324.1045699999204</v>
      </c>
      <c r="J246" s="630">
        <v>-12076.178222344</v>
      </c>
      <c r="K246" s="632">
        <v>5.0996341395999997E-2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6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571</v>
      </c>
      <c r="B5" s="645" t="s">
        <v>572</v>
      </c>
      <c r="C5" s="646" t="s">
        <v>573</v>
      </c>
      <c r="D5" s="646" t="s">
        <v>573</v>
      </c>
      <c r="E5" s="646"/>
      <c r="F5" s="646" t="s">
        <v>573</v>
      </c>
      <c r="G5" s="646" t="s">
        <v>573</v>
      </c>
      <c r="H5" s="646" t="s">
        <v>573</v>
      </c>
      <c r="I5" s="647" t="s">
        <v>573</v>
      </c>
      <c r="J5" s="648" t="s">
        <v>74</v>
      </c>
    </row>
    <row r="6" spans="1:10" ht="14.4" customHeight="1" x14ac:dyDescent="0.3">
      <c r="A6" s="644" t="s">
        <v>571</v>
      </c>
      <c r="B6" s="645" t="s">
        <v>343</v>
      </c>
      <c r="C6" s="646">
        <v>11392.0946</v>
      </c>
      <c r="D6" s="646">
        <v>6261.7622800000245</v>
      </c>
      <c r="E6" s="646"/>
      <c r="F6" s="646">
        <v>6406.0266200000115</v>
      </c>
      <c r="G6" s="646">
        <v>5066.7142317551588</v>
      </c>
      <c r="H6" s="646">
        <v>1339.3123882448526</v>
      </c>
      <c r="I6" s="647">
        <v>1.2643354898231356</v>
      </c>
      <c r="J6" s="648" t="s">
        <v>1</v>
      </c>
    </row>
    <row r="7" spans="1:10" ht="14.4" customHeight="1" x14ac:dyDescent="0.3">
      <c r="A7" s="644" t="s">
        <v>571</v>
      </c>
      <c r="B7" s="645" t="s">
        <v>344</v>
      </c>
      <c r="C7" s="646">
        <v>40.764499999999998</v>
      </c>
      <c r="D7" s="646">
        <v>50.807519999999997</v>
      </c>
      <c r="E7" s="646"/>
      <c r="F7" s="646">
        <v>39.417619999999999</v>
      </c>
      <c r="G7" s="646">
        <v>46.868516524989332</v>
      </c>
      <c r="H7" s="646">
        <v>-7.4508965249893322</v>
      </c>
      <c r="I7" s="647">
        <v>0.84102555238724774</v>
      </c>
      <c r="J7" s="648" t="s">
        <v>1</v>
      </c>
    </row>
    <row r="8" spans="1:10" ht="14.4" customHeight="1" x14ac:dyDescent="0.3">
      <c r="A8" s="644" t="s">
        <v>571</v>
      </c>
      <c r="B8" s="645" t="s">
        <v>345</v>
      </c>
      <c r="C8" s="646">
        <v>0</v>
      </c>
      <c r="D8" s="646">
        <v>14.0754</v>
      </c>
      <c r="E8" s="646"/>
      <c r="F8" s="646">
        <v>0</v>
      </c>
      <c r="G8" s="646">
        <v>7.9709773456748332</v>
      </c>
      <c r="H8" s="646">
        <v>-7.9709773456748332</v>
      </c>
      <c r="I8" s="647">
        <v>0</v>
      </c>
      <c r="J8" s="648" t="s">
        <v>1</v>
      </c>
    </row>
    <row r="9" spans="1:10" ht="14.4" customHeight="1" x14ac:dyDescent="0.3">
      <c r="A9" s="644" t="s">
        <v>571</v>
      </c>
      <c r="B9" s="645" t="s">
        <v>346</v>
      </c>
      <c r="C9" s="646" t="s">
        <v>573</v>
      </c>
      <c r="D9" s="646">
        <v>0.28833999999999999</v>
      </c>
      <c r="E9" s="646"/>
      <c r="F9" s="646">
        <v>2.08935</v>
      </c>
      <c r="G9" s="646">
        <v>9.4952580779333329E-2</v>
      </c>
      <c r="H9" s="646">
        <v>1.9943974192206668</v>
      </c>
      <c r="I9" s="647">
        <v>22.00414125505004</v>
      </c>
      <c r="J9" s="648" t="s">
        <v>1</v>
      </c>
    </row>
    <row r="10" spans="1:10" ht="14.4" customHeight="1" x14ac:dyDescent="0.3">
      <c r="A10" s="644" t="s">
        <v>571</v>
      </c>
      <c r="B10" s="645" t="s">
        <v>348</v>
      </c>
      <c r="C10" s="646" t="s">
        <v>573</v>
      </c>
      <c r="D10" s="646">
        <v>0</v>
      </c>
      <c r="E10" s="646"/>
      <c r="F10" s="646">
        <v>0</v>
      </c>
      <c r="G10" s="646">
        <v>1.6666666141706665</v>
      </c>
      <c r="H10" s="646">
        <v>-1.6666666141706665</v>
      </c>
      <c r="I10" s="647">
        <v>0</v>
      </c>
      <c r="J10" s="648" t="s">
        <v>1</v>
      </c>
    </row>
    <row r="11" spans="1:10" ht="14.4" customHeight="1" x14ac:dyDescent="0.3">
      <c r="A11" s="644" t="s">
        <v>571</v>
      </c>
      <c r="B11" s="645" t="s">
        <v>349</v>
      </c>
      <c r="C11" s="646">
        <v>33.551130000000001</v>
      </c>
      <c r="D11" s="646">
        <v>71.433139999999995</v>
      </c>
      <c r="E11" s="646"/>
      <c r="F11" s="646">
        <v>26.76709</v>
      </c>
      <c r="G11" s="646">
        <v>36.506179209434002</v>
      </c>
      <c r="H11" s="646">
        <v>-9.7390892094340025</v>
      </c>
      <c r="I11" s="647">
        <v>0.73322080205760876</v>
      </c>
      <c r="J11" s="648" t="s">
        <v>1</v>
      </c>
    </row>
    <row r="12" spans="1:10" ht="14.4" customHeight="1" x14ac:dyDescent="0.3">
      <c r="A12" s="644" t="s">
        <v>571</v>
      </c>
      <c r="B12" s="645" t="s">
        <v>350</v>
      </c>
      <c r="C12" s="646">
        <v>2.32578</v>
      </c>
      <c r="D12" s="646">
        <v>3.77007</v>
      </c>
      <c r="E12" s="646"/>
      <c r="F12" s="646">
        <v>0.75612999999999997</v>
      </c>
      <c r="G12" s="646">
        <v>9.0869719813326668</v>
      </c>
      <c r="H12" s="646">
        <v>-8.3308419813326662</v>
      </c>
      <c r="I12" s="647">
        <v>8.3210336903570853E-2</v>
      </c>
      <c r="J12" s="648" t="s">
        <v>1</v>
      </c>
    </row>
    <row r="13" spans="1:10" ht="14.4" customHeight="1" x14ac:dyDescent="0.3">
      <c r="A13" s="644" t="s">
        <v>571</v>
      </c>
      <c r="B13" s="645" t="s">
        <v>351</v>
      </c>
      <c r="C13" s="646">
        <v>23679.864099999999</v>
      </c>
      <c r="D13" s="646">
        <v>24058.9076300001</v>
      </c>
      <c r="E13" s="646"/>
      <c r="F13" s="646">
        <v>32203.644520000002</v>
      </c>
      <c r="G13" s="646">
        <v>25507.235978192999</v>
      </c>
      <c r="H13" s="646">
        <v>6696.4085418070026</v>
      </c>
      <c r="I13" s="647">
        <v>1.2625297600858043</v>
      </c>
      <c r="J13" s="648" t="s">
        <v>1</v>
      </c>
    </row>
    <row r="14" spans="1:10" ht="14.4" customHeight="1" x14ac:dyDescent="0.3">
      <c r="A14" s="644" t="s">
        <v>571</v>
      </c>
      <c r="B14" s="645" t="s">
        <v>352</v>
      </c>
      <c r="C14" s="646" t="s">
        <v>573</v>
      </c>
      <c r="D14" s="646">
        <v>1156.9388999999999</v>
      </c>
      <c r="E14" s="646"/>
      <c r="F14" s="646">
        <v>1127.4596200000019</v>
      </c>
      <c r="G14" s="646">
        <v>1347.8799690890569</v>
      </c>
      <c r="H14" s="646">
        <v>-220.42034908905498</v>
      </c>
      <c r="I14" s="647">
        <v>0.83646885913882785</v>
      </c>
      <c r="J14" s="648" t="s">
        <v>1</v>
      </c>
    </row>
    <row r="15" spans="1:10" ht="14.4" customHeight="1" x14ac:dyDescent="0.3">
      <c r="A15" s="644" t="s">
        <v>571</v>
      </c>
      <c r="B15" s="645" t="s">
        <v>353</v>
      </c>
      <c r="C15" s="646">
        <v>13.239360000000001</v>
      </c>
      <c r="D15" s="646">
        <v>26.029140000000002</v>
      </c>
      <c r="E15" s="646"/>
      <c r="F15" s="646">
        <v>12.510910000000001</v>
      </c>
      <c r="G15" s="646">
        <v>13.5913359993855</v>
      </c>
      <c r="H15" s="646">
        <v>-1.0804259993854988</v>
      </c>
      <c r="I15" s="647">
        <v>0.92050626962394666</v>
      </c>
      <c r="J15" s="648" t="s">
        <v>1</v>
      </c>
    </row>
    <row r="16" spans="1:10" ht="14.4" customHeight="1" x14ac:dyDescent="0.3">
      <c r="A16" s="644" t="s">
        <v>571</v>
      </c>
      <c r="B16" s="645" t="s">
        <v>574</v>
      </c>
      <c r="C16" s="646">
        <v>35161.839469999999</v>
      </c>
      <c r="D16" s="646">
        <v>31644.012420000123</v>
      </c>
      <c r="E16" s="646"/>
      <c r="F16" s="646">
        <v>39818.671860000009</v>
      </c>
      <c r="G16" s="646">
        <v>32037.615779292981</v>
      </c>
      <c r="H16" s="646">
        <v>7781.0560807070287</v>
      </c>
      <c r="I16" s="647">
        <v>1.242872507564567</v>
      </c>
      <c r="J16" s="648" t="s">
        <v>575</v>
      </c>
    </row>
    <row r="18" spans="1:10" ht="14.4" customHeight="1" x14ac:dyDescent="0.3">
      <c r="A18" s="644" t="s">
        <v>571</v>
      </c>
      <c r="B18" s="645" t="s">
        <v>572</v>
      </c>
      <c r="C18" s="646" t="s">
        <v>573</v>
      </c>
      <c r="D18" s="646" t="s">
        <v>573</v>
      </c>
      <c r="E18" s="646"/>
      <c r="F18" s="646" t="s">
        <v>573</v>
      </c>
      <c r="G18" s="646" t="s">
        <v>573</v>
      </c>
      <c r="H18" s="646" t="s">
        <v>573</v>
      </c>
      <c r="I18" s="647" t="s">
        <v>573</v>
      </c>
      <c r="J18" s="648" t="s">
        <v>74</v>
      </c>
    </row>
    <row r="19" spans="1:10" ht="14.4" customHeight="1" x14ac:dyDescent="0.3">
      <c r="A19" s="644" t="s">
        <v>576</v>
      </c>
      <c r="B19" s="645" t="s">
        <v>577</v>
      </c>
      <c r="C19" s="646" t="s">
        <v>573</v>
      </c>
      <c r="D19" s="646" t="s">
        <v>573</v>
      </c>
      <c r="E19" s="646"/>
      <c r="F19" s="646" t="s">
        <v>573</v>
      </c>
      <c r="G19" s="646" t="s">
        <v>573</v>
      </c>
      <c r="H19" s="646" t="s">
        <v>573</v>
      </c>
      <c r="I19" s="647" t="s">
        <v>573</v>
      </c>
      <c r="J19" s="648" t="s">
        <v>0</v>
      </c>
    </row>
    <row r="20" spans="1:10" ht="14.4" customHeight="1" x14ac:dyDescent="0.3">
      <c r="A20" s="644" t="s">
        <v>576</v>
      </c>
      <c r="B20" s="645" t="s">
        <v>343</v>
      </c>
      <c r="C20" s="646">
        <v>1139.37679</v>
      </c>
      <c r="D20" s="646">
        <v>695.92945000000191</v>
      </c>
      <c r="E20" s="646"/>
      <c r="F20" s="646">
        <v>541.72131000000104</v>
      </c>
      <c r="G20" s="646">
        <v>482.02789153010832</v>
      </c>
      <c r="H20" s="646">
        <v>59.69341846989272</v>
      </c>
      <c r="I20" s="647">
        <v>1.1238381004891791</v>
      </c>
      <c r="J20" s="648" t="s">
        <v>1</v>
      </c>
    </row>
    <row r="21" spans="1:10" ht="14.4" customHeight="1" x14ac:dyDescent="0.3">
      <c r="A21" s="644" t="s">
        <v>576</v>
      </c>
      <c r="B21" s="645" t="s">
        <v>344</v>
      </c>
      <c r="C21" s="646">
        <v>12.28975</v>
      </c>
      <c r="D21" s="646">
        <v>30.38739</v>
      </c>
      <c r="E21" s="646"/>
      <c r="F21" s="646">
        <v>22.602339999999998</v>
      </c>
      <c r="G21" s="646">
        <v>21.948913921975834</v>
      </c>
      <c r="H21" s="646">
        <v>0.65342607802416453</v>
      </c>
      <c r="I21" s="647">
        <v>1.0297703148477855</v>
      </c>
      <c r="J21" s="648" t="s">
        <v>1</v>
      </c>
    </row>
    <row r="22" spans="1:10" ht="14.4" customHeight="1" x14ac:dyDescent="0.3">
      <c r="A22" s="644" t="s">
        <v>576</v>
      </c>
      <c r="B22" s="645" t="s">
        <v>345</v>
      </c>
      <c r="C22" s="646">
        <v>0</v>
      </c>
      <c r="D22" s="646">
        <v>0</v>
      </c>
      <c r="E22" s="646"/>
      <c r="F22" s="646" t="s">
        <v>573</v>
      </c>
      <c r="G22" s="646" t="s">
        <v>573</v>
      </c>
      <c r="H22" s="646" t="s">
        <v>573</v>
      </c>
      <c r="I22" s="647" t="s">
        <v>573</v>
      </c>
      <c r="J22" s="648" t="s">
        <v>1</v>
      </c>
    </row>
    <row r="23" spans="1:10" ht="14.4" customHeight="1" x14ac:dyDescent="0.3">
      <c r="A23" s="644" t="s">
        <v>576</v>
      </c>
      <c r="B23" s="645" t="s">
        <v>348</v>
      </c>
      <c r="C23" s="646" t="s">
        <v>573</v>
      </c>
      <c r="D23" s="646">
        <v>0</v>
      </c>
      <c r="E23" s="646"/>
      <c r="F23" s="646">
        <v>0</v>
      </c>
      <c r="G23" s="646">
        <v>1.6666666141706665</v>
      </c>
      <c r="H23" s="646">
        <v>-1.6666666141706665</v>
      </c>
      <c r="I23" s="647">
        <v>0</v>
      </c>
      <c r="J23" s="648" t="s">
        <v>1</v>
      </c>
    </row>
    <row r="24" spans="1:10" ht="14.4" customHeight="1" x14ac:dyDescent="0.3">
      <c r="A24" s="644" t="s">
        <v>576</v>
      </c>
      <c r="B24" s="645" t="s">
        <v>349</v>
      </c>
      <c r="C24" s="646">
        <v>25.23573</v>
      </c>
      <c r="D24" s="646">
        <v>64.299009999999996</v>
      </c>
      <c r="E24" s="646"/>
      <c r="F24" s="646">
        <v>6.7117399999999998</v>
      </c>
      <c r="G24" s="646">
        <v>20.8650264879345</v>
      </c>
      <c r="H24" s="646">
        <v>-14.153286487934501</v>
      </c>
      <c r="I24" s="647">
        <v>0.32167416628400447</v>
      </c>
      <c r="J24" s="648" t="s">
        <v>1</v>
      </c>
    </row>
    <row r="25" spans="1:10" ht="14.4" customHeight="1" x14ac:dyDescent="0.3">
      <c r="A25" s="644" t="s">
        <v>576</v>
      </c>
      <c r="B25" s="645" t="s">
        <v>350</v>
      </c>
      <c r="C25" s="646">
        <v>1.7038199999999999</v>
      </c>
      <c r="D25" s="646">
        <v>0.10739</v>
      </c>
      <c r="E25" s="646"/>
      <c r="F25" s="646">
        <v>0.18740000000000001</v>
      </c>
      <c r="G25" s="646">
        <v>6.8792020427910003</v>
      </c>
      <c r="H25" s="646">
        <v>-6.6918020427910001</v>
      </c>
      <c r="I25" s="647">
        <v>2.7241531624497672E-2</v>
      </c>
      <c r="J25" s="648" t="s">
        <v>1</v>
      </c>
    </row>
    <row r="26" spans="1:10" ht="14.4" customHeight="1" x14ac:dyDescent="0.3">
      <c r="A26" s="644" t="s">
        <v>576</v>
      </c>
      <c r="B26" s="645" t="s">
        <v>353</v>
      </c>
      <c r="C26" s="646">
        <v>13.239360000000001</v>
      </c>
      <c r="D26" s="646">
        <v>8.34253</v>
      </c>
      <c r="E26" s="646"/>
      <c r="F26" s="646">
        <v>12.096910000000001</v>
      </c>
      <c r="G26" s="646">
        <v>10.417435786582667</v>
      </c>
      <c r="H26" s="646">
        <v>1.6794742134173344</v>
      </c>
      <c r="I26" s="647">
        <v>1.1612176209024916</v>
      </c>
      <c r="J26" s="648" t="s">
        <v>1</v>
      </c>
    </row>
    <row r="27" spans="1:10" ht="14.4" customHeight="1" x14ac:dyDescent="0.3">
      <c r="A27" s="644" t="s">
        <v>576</v>
      </c>
      <c r="B27" s="645" t="s">
        <v>578</v>
      </c>
      <c r="C27" s="646">
        <v>1191.84545</v>
      </c>
      <c r="D27" s="646">
        <v>799.06577000000186</v>
      </c>
      <c r="E27" s="646"/>
      <c r="F27" s="646">
        <v>583.31970000000103</v>
      </c>
      <c r="G27" s="646">
        <v>543.80513638356297</v>
      </c>
      <c r="H27" s="646">
        <v>39.514563616438068</v>
      </c>
      <c r="I27" s="647">
        <v>1.0726630937677779</v>
      </c>
      <c r="J27" s="648" t="s">
        <v>579</v>
      </c>
    </row>
    <row r="28" spans="1:10" ht="14.4" customHeight="1" x14ac:dyDescent="0.3">
      <c r="A28" s="644" t="s">
        <v>573</v>
      </c>
      <c r="B28" s="645" t="s">
        <v>573</v>
      </c>
      <c r="C28" s="646" t="s">
        <v>573</v>
      </c>
      <c r="D28" s="646" t="s">
        <v>573</v>
      </c>
      <c r="E28" s="646"/>
      <c r="F28" s="646" t="s">
        <v>573</v>
      </c>
      <c r="G28" s="646" t="s">
        <v>573</v>
      </c>
      <c r="H28" s="646" t="s">
        <v>573</v>
      </c>
      <c r="I28" s="647" t="s">
        <v>573</v>
      </c>
      <c r="J28" s="648" t="s">
        <v>580</v>
      </c>
    </row>
    <row r="29" spans="1:10" ht="14.4" customHeight="1" x14ac:dyDescent="0.3">
      <c r="A29" s="644" t="s">
        <v>581</v>
      </c>
      <c r="B29" s="645" t="s">
        <v>582</v>
      </c>
      <c r="C29" s="646" t="s">
        <v>573</v>
      </c>
      <c r="D29" s="646" t="s">
        <v>573</v>
      </c>
      <c r="E29" s="646"/>
      <c r="F29" s="646" t="s">
        <v>573</v>
      </c>
      <c r="G29" s="646" t="s">
        <v>573</v>
      </c>
      <c r="H29" s="646" t="s">
        <v>573</v>
      </c>
      <c r="I29" s="647" t="s">
        <v>573</v>
      </c>
      <c r="J29" s="648" t="s">
        <v>0</v>
      </c>
    </row>
    <row r="30" spans="1:10" ht="14.4" customHeight="1" x14ac:dyDescent="0.3">
      <c r="A30" s="644" t="s">
        <v>581</v>
      </c>
      <c r="B30" s="645" t="s">
        <v>343</v>
      </c>
      <c r="C30" s="646">
        <v>1183.79809</v>
      </c>
      <c r="D30" s="646">
        <v>636.10822000000189</v>
      </c>
      <c r="E30" s="646"/>
      <c r="F30" s="646">
        <v>608.720470000001</v>
      </c>
      <c r="G30" s="646">
        <v>601.4666666666667</v>
      </c>
      <c r="H30" s="646">
        <v>7.2538033333343037</v>
      </c>
      <c r="I30" s="647">
        <v>1.012060191753493</v>
      </c>
      <c r="J30" s="648" t="s">
        <v>1</v>
      </c>
    </row>
    <row r="31" spans="1:10" ht="14.4" customHeight="1" x14ac:dyDescent="0.3">
      <c r="A31" s="644" t="s">
        <v>581</v>
      </c>
      <c r="B31" s="645" t="s">
        <v>344</v>
      </c>
      <c r="C31" s="646">
        <v>28.47475</v>
      </c>
      <c r="D31" s="646">
        <v>20.42013</v>
      </c>
      <c r="E31" s="646"/>
      <c r="F31" s="646">
        <v>16.815280000000001</v>
      </c>
      <c r="G31" s="646">
        <v>24.919602603013502</v>
      </c>
      <c r="H31" s="646">
        <v>-8.1043226030135003</v>
      </c>
      <c r="I31" s="647">
        <v>0.67478122616476022</v>
      </c>
      <c r="J31" s="648" t="s">
        <v>1</v>
      </c>
    </row>
    <row r="32" spans="1:10" ht="14.4" customHeight="1" x14ac:dyDescent="0.3">
      <c r="A32" s="644" t="s">
        <v>581</v>
      </c>
      <c r="B32" s="645" t="s">
        <v>345</v>
      </c>
      <c r="C32" s="646">
        <v>0</v>
      </c>
      <c r="D32" s="646">
        <v>14.0754</v>
      </c>
      <c r="E32" s="646"/>
      <c r="F32" s="646">
        <v>0</v>
      </c>
      <c r="G32" s="646">
        <v>7.9709773456748332</v>
      </c>
      <c r="H32" s="646">
        <v>-7.9709773456748332</v>
      </c>
      <c r="I32" s="647">
        <v>0</v>
      </c>
      <c r="J32" s="648" t="s">
        <v>1</v>
      </c>
    </row>
    <row r="33" spans="1:10" ht="14.4" customHeight="1" x14ac:dyDescent="0.3">
      <c r="A33" s="644" t="s">
        <v>581</v>
      </c>
      <c r="B33" s="645" t="s">
        <v>349</v>
      </c>
      <c r="C33" s="646">
        <v>8.3154000000000003</v>
      </c>
      <c r="D33" s="646">
        <v>7.1341300000000007</v>
      </c>
      <c r="E33" s="646"/>
      <c r="F33" s="646">
        <v>20.055350000000001</v>
      </c>
      <c r="G33" s="646">
        <v>15.6411527214995</v>
      </c>
      <c r="H33" s="646">
        <v>4.4141972785005006</v>
      </c>
      <c r="I33" s="647">
        <v>1.2822168773042526</v>
      </c>
      <c r="J33" s="648" t="s">
        <v>1</v>
      </c>
    </row>
    <row r="34" spans="1:10" ht="14.4" customHeight="1" x14ac:dyDescent="0.3">
      <c r="A34" s="644" t="s">
        <v>581</v>
      </c>
      <c r="B34" s="645" t="s">
        <v>350</v>
      </c>
      <c r="C34" s="646">
        <v>0.62195999999999996</v>
      </c>
      <c r="D34" s="646">
        <v>3.6626799999999999</v>
      </c>
      <c r="E34" s="646"/>
      <c r="F34" s="646">
        <v>0.56872999999999996</v>
      </c>
      <c r="G34" s="646">
        <v>2.2077699385416669</v>
      </c>
      <c r="H34" s="646">
        <v>-1.639039938541667</v>
      </c>
      <c r="I34" s="647">
        <v>0.25760383365654127</v>
      </c>
      <c r="J34" s="648" t="s">
        <v>1</v>
      </c>
    </row>
    <row r="35" spans="1:10" ht="14.4" customHeight="1" x14ac:dyDescent="0.3">
      <c r="A35" s="644" t="s">
        <v>581</v>
      </c>
      <c r="B35" s="645" t="s">
        <v>352</v>
      </c>
      <c r="C35" s="646" t="s">
        <v>573</v>
      </c>
      <c r="D35" s="646">
        <v>95.162049999999994</v>
      </c>
      <c r="E35" s="646"/>
      <c r="F35" s="646">
        <v>0</v>
      </c>
      <c r="G35" s="646">
        <v>15.581806928370334</v>
      </c>
      <c r="H35" s="646">
        <v>-15.581806928370334</v>
      </c>
      <c r="I35" s="647">
        <v>0</v>
      </c>
      <c r="J35" s="648" t="s">
        <v>1</v>
      </c>
    </row>
    <row r="36" spans="1:10" ht="14.4" customHeight="1" x14ac:dyDescent="0.3">
      <c r="A36" s="644" t="s">
        <v>581</v>
      </c>
      <c r="B36" s="645" t="s">
        <v>353</v>
      </c>
      <c r="C36" s="646">
        <v>0</v>
      </c>
      <c r="D36" s="646">
        <v>0.37030000000000002</v>
      </c>
      <c r="E36" s="646"/>
      <c r="F36" s="646">
        <v>0</v>
      </c>
      <c r="G36" s="646">
        <v>0.33549015133249999</v>
      </c>
      <c r="H36" s="646">
        <v>-0.33549015133249999</v>
      </c>
      <c r="I36" s="647">
        <v>0</v>
      </c>
      <c r="J36" s="648" t="s">
        <v>1</v>
      </c>
    </row>
    <row r="37" spans="1:10" ht="14.4" customHeight="1" x14ac:dyDescent="0.3">
      <c r="A37" s="644" t="s">
        <v>581</v>
      </c>
      <c r="B37" s="645" t="s">
        <v>583</v>
      </c>
      <c r="C37" s="646">
        <v>1221.2102</v>
      </c>
      <c r="D37" s="646">
        <v>776.93291000000193</v>
      </c>
      <c r="E37" s="646"/>
      <c r="F37" s="646">
        <v>646.15983000000097</v>
      </c>
      <c r="G37" s="646">
        <v>668.12346635509891</v>
      </c>
      <c r="H37" s="646">
        <v>-21.963636355097947</v>
      </c>
      <c r="I37" s="647">
        <v>0.96712638088448077</v>
      </c>
      <c r="J37" s="648" t="s">
        <v>579</v>
      </c>
    </row>
    <row r="38" spans="1:10" ht="14.4" customHeight="1" x14ac:dyDescent="0.3">
      <c r="A38" s="644" t="s">
        <v>573</v>
      </c>
      <c r="B38" s="645" t="s">
        <v>573</v>
      </c>
      <c r="C38" s="646" t="s">
        <v>573</v>
      </c>
      <c r="D38" s="646" t="s">
        <v>573</v>
      </c>
      <c r="E38" s="646"/>
      <c r="F38" s="646" t="s">
        <v>573</v>
      </c>
      <c r="G38" s="646" t="s">
        <v>573</v>
      </c>
      <c r="H38" s="646" t="s">
        <v>573</v>
      </c>
      <c r="I38" s="647" t="s">
        <v>573</v>
      </c>
      <c r="J38" s="648" t="s">
        <v>580</v>
      </c>
    </row>
    <row r="39" spans="1:10" ht="14.4" customHeight="1" x14ac:dyDescent="0.3">
      <c r="A39" s="644" t="s">
        <v>584</v>
      </c>
      <c r="B39" s="645" t="s">
        <v>585</v>
      </c>
      <c r="C39" s="646" t="s">
        <v>573</v>
      </c>
      <c r="D39" s="646" t="s">
        <v>573</v>
      </c>
      <c r="E39" s="646"/>
      <c r="F39" s="646" t="s">
        <v>573</v>
      </c>
      <c r="G39" s="646" t="s">
        <v>573</v>
      </c>
      <c r="H39" s="646" t="s">
        <v>573</v>
      </c>
      <c r="I39" s="647" t="s">
        <v>573</v>
      </c>
      <c r="J39" s="648" t="s">
        <v>0</v>
      </c>
    </row>
    <row r="40" spans="1:10" ht="14.4" customHeight="1" x14ac:dyDescent="0.3">
      <c r="A40" s="644" t="s">
        <v>584</v>
      </c>
      <c r="B40" s="645" t="s">
        <v>343</v>
      </c>
      <c r="C40" s="646">
        <v>8745.2708700000003</v>
      </c>
      <c r="D40" s="646">
        <v>4735.6927300000198</v>
      </c>
      <c r="E40" s="646"/>
      <c r="F40" s="646">
        <v>5074.6269300000095</v>
      </c>
      <c r="G40" s="646">
        <v>3788.6666666666665</v>
      </c>
      <c r="H40" s="646">
        <v>1285.9602633333429</v>
      </c>
      <c r="I40" s="647">
        <v>1.3394229095548151</v>
      </c>
      <c r="J40" s="648" t="s">
        <v>1</v>
      </c>
    </row>
    <row r="41" spans="1:10" ht="14.4" customHeight="1" x14ac:dyDescent="0.3">
      <c r="A41" s="644" t="s">
        <v>584</v>
      </c>
      <c r="B41" s="645" t="s">
        <v>349</v>
      </c>
      <c r="C41" s="646">
        <v>0</v>
      </c>
      <c r="D41" s="646">
        <v>0</v>
      </c>
      <c r="E41" s="646"/>
      <c r="F41" s="646" t="s">
        <v>573</v>
      </c>
      <c r="G41" s="646" t="s">
        <v>573</v>
      </c>
      <c r="H41" s="646" t="s">
        <v>573</v>
      </c>
      <c r="I41" s="647" t="s">
        <v>573</v>
      </c>
      <c r="J41" s="648" t="s">
        <v>1</v>
      </c>
    </row>
    <row r="42" spans="1:10" ht="14.4" customHeight="1" x14ac:dyDescent="0.3">
      <c r="A42" s="644" t="s">
        <v>584</v>
      </c>
      <c r="B42" s="645" t="s">
        <v>352</v>
      </c>
      <c r="C42" s="646" t="s">
        <v>573</v>
      </c>
      <c r="D42" s="646">
        <v>1061.77685</v>
      </c>
      <c r="E42" s="646"/>
      <c r="F42" s="646">
        <v>1127.4596200000019</v>
      </c>
      <c r="G42" s="646">
        <v>1332.2981621606866</v>
      </c>
      <c r="H42" s="646">
        <v>-204.83854216068471</v>
      </c>
      <c r="I42" s="647">
        <v>0.8462517265440922</v>
      </c>
      <c r="J42" s="648" t="s">
        <v>1</v>
      </c>
    </row>
    <row r="43" spans="1:10" ht="14.4" customHeight="1" x14ac:dyDescent="0.3">
      <c r="A43" s="644" t="s">
        <v>584</v>
      </c>
      <c r="B43" s="645" t="s">
        <v>353</v>
      </c>
      <c r="C43" s="646">
        <v>0</v>
      </c>
      <c r="D43" s="646">
        <v>0</v>
      </c>
      <c r="E43" s="646"/>
      <c r="F43" s="646">
        <v>0.41399999999999998</v>
      </c>
      <c r="G43" s="646">
        <v>5.5915025222000002E-2</v>
      </c>
      <c r="H43" s="646">
        <v>0.358084974778</v>
      </c>
      <c r="I43" s="647">
        <v>7.4040921622818106</v>
      </c>
      <c r="J43" s="648" t="s">
        <v>1</v>
      </c>
    </row>
    <row r="44" spans="1:10" ht="14.4" customHeight="1" x14ac:dyDescent="0.3">
      <c r="A44" s="644" t="s">
        <v>584</v>
      </c>
      <c r="B44" s="645" t="s">
        <v>586</v>
      </c>
      <c r="C44" s="646">
        <v>8745.2708700000003</v>
      </c>
      <c r="D44" s="646">
        <v>5797.46958000002</v>
      </c>
      <c r="E44" s="646"/>
      <c r="F44" s="646">
        <v>6202.5005500000107</v>
      </c>
      <c r="G44" s="646">
        <v>5121.0207438525749</v>
      </c>
      <c r="H44" s="646">
        <v>1081.4798061474357</v>
      </c>
      <c r="I44" s="647">
        <v>1.2111844220599333</v>
      </c>
      <c r="J44" s="648" t="s">
        <v>579</v>
      </c>
    </row>
    <row r="45" spans="1:10" ht="14.4" customHeight="1" x14ac:dyDescent="0.3">
      <c r="A45" s="644" t="s">
        <v>573</v>
      </c>
      <c r="B45" s="645" t="s">
        <v>573</v>
      </c>
      <c r="C45" s="646" t="s">
        <v>573</v>
      </c>
      <c r="D45" s="646" t="s">
        <v>573</v>
      </c>
      <c r="E45" s="646"/>
      <c r="F45" s="646" t="s">
        <v>573</v>
      </c>
      <c r="G45" s="646" t="s">
        <v>573</v>
      </c>
      <c r="H45" s="646" t="s">
        <v>573</v>
      </c>
      <c r="I45" s="647" t="s">
        <v>573</v>
      </c>
      <c r="J45" s="648" t="s">
        <v>580</v>
      </c>
    </row>
    <row r="46" spans="1:10" ht="14.4" customHeight="1" x14ac:dyDescent="0.3">
      <c r="A46" s="644" t="s">
        <v>587</v>
      </c>
      <c r="B46" s="645" t="s">
        <v>588</v>
      </c>
      <c r="C46" s="646" t="s">
        <v>573</v>
      </c>
      <c r="D46" s="646" t="s">
        <v>573</v>
      </c>
      <c r="E46" s="646"/>
      <c r="F46" s="646" t="s">
        <v>573</v>
      </c>
      <c r="G46" s="646" t="s">
        <v>573</v>
      </c>
      <c r="H46" s="646" t="s">
        <v>573</v>
      </c>
      <c r="I46" s="647" t="s">
        <v>573</v>
      </c>
      <c r="J46" s="648" t="s">
        <v>0</v>
      </c>
    </row>
    <row r="47" spans="1:10" ht="14.4" customHeight="1" x14ac:dyDescent="0.3">
      <c r="A47" s="644" t="s">
        <v>587</v>
      </c>
      <c r="B47" s="645" t="s">
        <v>343</v>
      </c>
      <c r="C47" s="646">
        <v>322.03912000000003</v>
      </c>
      <c r="D47" s="646">
        <v>192.54472000000101</v>
      </c>
      <c r="E47" s="646"/>
      <c r="F47" s="646">
        <v>179.85160999999999</v>
      </c>
      <c r="G47" s="646">
        <v>193.20742265152668</v>
      </c>
      <c r="H47" s="646">
        <v>-13.355812651526691</v>
      </c>
      <c r="I47" s="647">
        <v>0.93087319074891062</v>
      </c>
      <c r="J47" s="648" t="s">
        <v>1</v>
      </c>
    </row>
    <row r="48" spans="1:10" ht="14.4" customHeight="1" x14ac:dyDescent="0.3">
      <c r="A48" s="644" t="s">
        <v>587</v>
      </c>
      <c r="B48" s="645" t="s">
        <v>349</v>
      </c>
      <c r="C48" s="646">
        <v>0</v>
      </c>
      <c r="D48" s="646" t="s">
        <v>573</v>
      </c>
      <c r="E48" s="646"/>
      <c r="F48" s="646" t="s">
        <v>573</v>
      </c>
      <c r="G48" s="646" t="s">
        <v>573</v>
      </c>
      <c r="H48" s="646" t="s">
        <v>573</v>
      </c>
      <c r="I48" s="647" t="s">
        <v>573</v>
      </c>
      <c r="J48" s="648" t="s">
        <v>1</v>
      </c>
    </row>
    <row r="49" spans="1:10" ht="14.4" customHeight="1" x14ac:dyDescent="0.3">
      <c r="A49" s="644" t="s">
        <v>587</v>
      </c>
      <c r="B49" s="645" t="s">
        <v>353</v>
      </c>
      <c r="C49" s="646">
        <v>0</v>
      </c>
      <c r="D49" s="646">
        <v>17.316310000000001</v>
      </c>
      <c r="E49" s="646"/>
      <c r="F49" s="646">
        <v>0</v>
      </c>
      <c r="G49" s="646">
        <v>2.7824950362483332</v>
      </c>
      <c r="H49" s="646">
        <v>-2.7824950362483332</v>
      </c>
      <c r="I49" s="647">
        <v>0</v>
      </c>
      <c r="J49" s="648" t="s">
        <v>1</v>
      </c>
    </row>
    <row r="50" spans="1:10" ht="14.4" customHeight="1" x14ac:dyDescent="0.3">
      <c r="A50" s="644" t="s">
        <v>587</v>
      </c>
      <c r="B50" s="645" t="s">
        <v>589</v>
      </c>
      <c r="C50" s="646">
        <v>322.03912000000003</v>
      </c>
      <c r="D50" s="646">
        <v>209.86103000000099</v>
      </c>
      <c r="E50" s="646"/>
      <c r="F50" s="646">
        <v>179.85160999999999</v>
      </c>
      <c r="G50" s="646">
        <v>195.98991768777501</v>
      </c>
      <c r="H50" s="646">
        <v>-16.138307687775011</v>
      </c>
      <c r="I50" s="647">
        <v>0.91765745973992185</v>
      </c>
      <c r="J50" s="648" t="s">
        <v>579</v>
      </c>
    </row>
    <row r="51" spans="1:10" ht="14.4" customHeight="1" x14ac:dyDescent="0.3">
      <c r="A51" s="644" t="s">
        <v>573</v>
      </c>
      <c r="B51" s="645" t="s">
        <v>573</v>
      </c>
      <c r="C51" s="646" t="s">
        <v>573</v>
      </c>
      <c r="D51" s="646" t="s">
        <v>573</v>
      </c>
      <c r="E51" s="646"/>
      <c r="F51" s="646" t="s">
        <v>573</v>
      </c>
      <c r="G51" s="646" t="s">
        <v>573</v>
      </c>
      <c r="H51" s="646" t="s">
        <v>573</v>
      </c>
      <c r="I51" s="647" t="s">
        <v>573</v>
      </c>
      <c r="J51" s="648" t="s">
        <v>580</v>
      </c>
    </row>
    <row r="52" spans="1:10" ht="14.4" customHeight="1" x14ac:dyDescent="0.3">
      <c r="A52" s="644" t="s">
        <v>590</v>
      </c>
      <c r="B52" s="645" t="s">
        <v>591</v>
      </c>
      <c r="C52" s="646" t="s">
        <v>573</v>
      </c>
      <c r="D52" s="646" t="s">
        <v>573</v>
      </c>
      <c r="E52" s="646"/>
      <c r="F52" s="646" t="s">
        <v>573</v>
      </c>
      <c r="G52" s="646" t="s">
        <v>573</v>
      </c>
      <c r="H52" s="646" t="s">
        <v>573</v>
      </c>
      <c r="I52" s="647" t="s">
        <v>573</v>
      </c>
      <c r="J52" s="648" t="s">
        <v>0</v>
      </c>
    </row>
    <row r="53" spans="1:10" ht="14.4" customHeight="1" x14ac:dyDescent="0.3">
      <c r="A53" s="644" t="s">
        <v>590</v>
      </c>
      <c r="B53" s="645" t="s">
        <v>343</v>
      </c>
      <c r="C53" s="646">
        <v>1.6097300000000001</v>
      </c>
      <c r="D53" s="646">
        <v>1.48716</v>
      </c>
      <c r="E53" s="646"/>
      <c r="F53" s="646">
        <v>1.1063000000000001</v>
      </c>
      <c r="G53" s="646">
        <v>1.3455842401911668</v>
      </c>
      <c r="H53" s="646">
        <v>-0.23928424019116679</v>
      </c>
      <c r="I53" s="647">
        <v>0.82217074706733206</v>
      </c>
      <c r="J53" s="648" t="s">
        <v>1</v>
      </c>
    </row>
    <row r="54" spans="1:10" ht="14.4" customHeight="1" x14ac:dyDescent="0.3">
      <c r="A54" s="644" t="s">
        <v>590</v>
      </c>
      <c r="B54" s="645" t="s">
        <v>346</v>
      </c>
      <c r="C54" s="646" t="s">
        <v>573</v>
      </c>
      <c r="D54" s="646">
        <v>0.28833999999999999</v>
      </c>
      <c r="E54" s="646"/>
      <c r="F54" s="646">
        <v>2.08935</v>
      </c>
      <c r="G54" s="646">
        <v>9.4952580779333329E-2</v>
      </c>
      <c r="H54" s="646">
        <v>1.9943974192206668</v>
      </c>
      <c r="I54" s="647">
        <v>22.00414125505004</v>
      </c>
      <c r="J54" s="648" t="s">
        <v>1</v>
      </c>
    </row>
    <row r="55" spans="1:10" ht="14.4" customHeight="1" x14ac:dyDescent="0.3">
      <c r="A55" s="644" t="s">
        <v>590</v>
      </c>
      <c r="B55" s="645" t="s">
        <v>349</v>
      </c>
      <c r="C55" s="646">
        <v>0</v>
      </c>
      <c r="D55" s="646" t="s">
        <v>573</v>
      </c>
      <c r="E55" s="646"/>
      <c r="F55" s="646" t="s">
        <v>573</v>
      </c>
      <c r="G55" s="646" t="s">
        <v>573</v>
      </c>
      <c r="H55" s="646" t="s">
        <v>573</v>
      </c>
      <c r="I55" s="647" t="s">
        <v>573</v>
      </c>
      <c r="J55" s="648" t="s">
        <v>1</v>
      </c>
    </row>
    <row r="56" spans="1:10" ht="14.4" customHeight="1" x14ac:dyDescent="0.3">
      <c r="A56" s="644" t="s">
        <v>590</v>
      </c>
      <c r="B56" s="645" t="s">
        <v>353</v>
      </c>
      <c r="C56" s="646">
        <v>0</v>
      </c>
      <c r="D56" s="646">
        <v>0</v>
      </c>
      <c r="E56" s="646"/>
      <c r="F56" s="646" t="s">
        <v>573</v>
      </c>
      <c r="G56" s="646" t="s">
        <v>573</v>
      </c>
      <c r="H56" s="646" t="s">
        <v>573</v>
      </c>
      <c r="I56" s="647" t="s">
        <v>573</v>
      </c>
      <c r="J56" s="648" t="s">
        <v>1</v>
      </c>
    </row>
    <row r="57" spans="1:10" ht="14.4" customHeight="1" x14ac:dyDescent="0.3">
      <c r="A57" s="644" t="s">
        <v>590</v>
      </c>
      <c r="B57" s="645" t="s">
        <v>592</v>
      </c>
      <c r="C57" s="646">
        <v>1.6097300000000001</v>
      </c>
      <c r="D57" s="646">
        <v>1.7755000000000001</v>
      </c>
      <c r="E57" s="646"/>
      <c r="F57" s="646">
        <v>3.1956500000000001</v>
      </c>
      <c r="G57" s="646">
        <v>1.4405368209705003</v>
      </c>
      <c r="H57" s="646">
        <v>1.7551131790294998</v>
      </c>
      <c r="I57" s="647">
        <v>2.2183743959054563</v>
      </c>
      <c r="J57" s="648" t="s">
        <v>579</v>
      </c>
    </row>
    <row r="58" spans="1:10" ht="14.4" customHeight="1" x14ac:dyDescent="0.3">
      <c r="A58" s="644" t="s">
        <v>573</v>
      </c>
      <c r="B58" s="645" t="s">
        <v>573</v>
      </c>
      <c r="C58" s="646" t="s">
        <v>573</v>
      </c>
      <c r="D58" s="646" t="s">
        <v>573</v>
      </c>
      <c r="E58" s="646"/>
      <c r="F58" s="646" t="s">
        <v>573</v>
      </c>
      <c r="G58" s="646" t="s">
        <v>573</v>
      </c>
      <c r="H58" s="646" t="s">
        <v>573</v>
      </c>
      <c r="I58" s="647" t="s">
        <v>573</v>
      </c>
      <c r="J58" s="648" t="s">
        <v>580</v>
      </c>
    </row>
    <row r="59" spans="1:10" ht="14.4" customHeight="1" x14ac:dyDescent="0.3">
      <c r="A59" s="644" t="s">
        <v>593</v>
      </c>
      <c r="B59" s="645" t="s">
        <v>594</v>
      </c>
      <c r="C59" s="646" t="s">
        <v>573</v>
      </c>
      <c r="D59" s="646" t="s">
        <v>573</v>
      </c>
      <c r="E59" s="646"/>
      <c r="F59" s="646" t="s">
        <v>573</v>
      </c>
      <c r="G59" s="646" t="s">
        <v>573</v>
      </c>
      <c r="H59" s="646" t="s">
        <v>573</v>
      </c>
      <c r="I59" s="647" t="s">
        <v>573</v>
      </c>
      <c r="J59" s="648" t="s">
        <v>0</v>
      </c>
    </row>
    <row r="60" spans="1:10" ht="14.4" customHeight="1" x14ac:dyDescent="0.3">
      <c r="A60" s="644" t="s">
        <v>593</v>
      </c>
      <c r="B60" s="645" t="s">
        <v>351</v>
      </c>
      <c r="C60" s="646">
        <v>23679.864099999999</v>
      </c>
      <c r="D60" s="646">
        <v>24058.9076300001</v>
      </c>
      <c r="E60" s="646"/>
      <c r="F60" s="646">
        <v>32203.644520000002</v>
      </c>
      <c r="G60" s="646">
        <v>25507.235978192999</v>
      </c>
      <c r="H60" s="646">
        <v>6696.4085418070026</v>
      </c>
      <c r="I60" s="647">
        <v>1.2625297600858043</v>
      </c>
      <c r="J60" s="648" t="s">
        <v>1</v>
      </c>
    </row>
    <row r="61" spans="1:10" ht="14.4" customHeight="1" x14ac:dyDescent="0.3">
      <c r="A61" s="644" t="s">
        <v>593</v>
      </c>
      <c r="B61" s="645" t="s">
        <v>595</v>
      </c>
      <c r="C61" s="646">
        <v>23679.864099999999</v>
      </c>
      <c r="D61" s="646">
        <v>24058.9076300001</v>
      </c>
      <c r="E61" s="646"/>
      <c r="F61" s="646">
        <v>32203.644520000002</v>
      </c>
      <c r="G61" s="646">
        <v>25507.235978192999</v>
      </c>
      <c r="H61" s="646">
        <v>6696.4085418070026</v>
      </c>
      <c r="I61" s="647">
        <v>1.2625297600858043</v>
      </c>
      <c r="J61" s="648" t="s">
        <v>579</v>
      </c>
    </row>
    <row r="62" spans="1:10" ht="14.4" customHeight="1" x14ac:dyDescent="0.3">
      <c r="A62" s="644" t="s">
        <v>573</v>
      </c>
      <c r="B62" s="645" t="s">
        <v>573</v>
      </c>
      <c r="C62" s="646" t="s">
        <v>573</v>
      </c>
      <c r="D62" s="646" t="s">
        <v>573</v>
      </c>
      <c r="E62" s="646"/>
      <c r="F62" s="646" t="s">
        <v>573</v>
      </c>
      <c r="G62" s="646" t="s">
        <v>573</v>
      </c>
      <c r="H62" s="646" t="s">
        <v>573</v>
      </c>
      <c r="I62" s="647" t="s">
        <v>573</v>
      </c>
      <c r="J62" s="648" t="s">
        <v>580</v>
      </c>
    </row>
    <row r="63" spans="1:10" ht="14.4" customHeight="1" x14ac:dyDescent="0.3">
      <c r="A63" s="644" t="s">
        <v>571</v>
      </c>
      <c r="B63" s="645" t="s">
        <v>574</v>
      </c>
      <c r="C63" s="646">
        <v>35161.839469999999</v>
      </c>
      <c r="D63" s="646">
        <v>31644.012420000123</v>
      </c>
      <c r="E63" s="646"/>
      <c r="F63" s="646">
        <v>39818.671860000017</v>
      </c>
      <c r="G63" s="646">
        <v>32037.615779292981</v>
      </c>
      <c r="H63" s="646">
        <v>7781.056080707036</v>
      </c>
      <c r="I63" s="647">
        <v>1.2428725075645672</v>
      </c>
      <c r="J63" s="648" t="s">
        <v>575</v>
      </c>
    </row>
  </sheetData>
  <mergeCells count="3">
    <mergeCell ref="F3:I3"/>
    <mergeCell ref="C4:D4"/>
    <mergeCell ref="A1:I1"/>
  </mergeCells>
  <conditionalFormatting sqref="F17 F64:F65537">
    <cfRule type="cellIs" dxfId="72" priority="18" stopIfTrue="1" operator="greaterThan">
      <formula>1</formula>
    </cfRule>
  </conditionalFormatting>
  <conditionalFormatting sqref="H5:H16">
    <cfRule type="expression" dxfId="71" priority="14">
      <formula>$H5&gt;0</formula>
    </cfRule>
  </conditionalFormatting>
  <conditionalFormatting sqref="I5:I16">
    <cfRule type="expression" dxfId="70" priority="15">
      <formula>$I5&gt;1</formula>
    </cfRule>
  </conditionalFormatting>
  <conditionalFormatting sqref="B5:B16">
    <cfRule type="expression" dxfId="69" priority="11">
      <formula>OR($J5="NS",$J5="SumaNS",$J5="Účet")</formula>
    </cfRule>
  </conditionalFormatting>
  <conditionalFormatting sqref="B5:D16 F5:I16">
    <cfRule type="expression" dxfId="68" priority="17">
      <formula>AND($J5&lt;&gt;"",$J5&lt;&gt;"mezeraKL")</formula>
    </cfRule>
  </conditionalFormatting>
  <conditionalFormatting sqref="B5:D16 F5:I16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6 B5:D16">
    <cfRule type="expression" dxfId="66" priority="13">
      <formula>OR($J5="SumaNS",$J5="NS")</formula>
    </cfRule>
  </conditionalFormatting>
  <conditionalFormatting sqref="A5:A16">
    <cfRule type="expression" dxfId="65" priority="9">
      <formula>AND($J5&lt;&gt;"mezeraKL",$J5&lt;&gt;"")</formula>
    </cfRule>
  </conditionalFormatting>
  <conditionalFormatting sqref="A5:A16">
    <cfRule type="expression" dxfId="64" priority="10">
      <formula>AND($J5&lt;&gt;"",$J5&lt;&gt;"mezeraKL")</formula>
    </cfRule>
  </conditionalFormatting>
  <conditionalFormatting sqref="H18:H63">
    <cfRule type="expression" dxfId="63" priority="5">
      <formula>$H18&gt;0</formula>
    </cfRule>
  </conditionalFormatting>
  <conditionalFormatting sqref="A18:A63">
    <cfRule type="expression" dxfId="62" priority="2">
      <formula>AND($J18&lt;&gt;"mezeraKL",$J18&lt;&gt;"")</formula>
    </cfRule>
  </conditionalFormatting>
  <conditionalFormatting sqref="I18:I63">
    <cfRule type="expression" dxfId="61" priority="6">
      <formula>$I18&gt;1</formula>
    </cfRule>
  </conditionalFormatting>
  <conditionalFormatting sqref="B18:B63">
    <cfRule type="expression" dxfId="60" priority="1">
      <formula>OR($J18="NS",$J18="SumaNS",$J18="Účet")</formula>
    </cfRule>
  </conditionalFormatting>
  <conditionalFormatting sqref="A18:D63 F18:I63">
    <cfRule type="expression" dxfId="59" priority="8">
      <formula>AND($J18&lt;&gt;"",$J18&lt;&gt;"mezeraKL")</formula>
    </cfRule>
  </conditionalFormatting>
  <conditionalFormatting sqref="B18:D63 F18:I63">
    <cfRule type="expression" dxfId="58" priority="3">
      <formula>OR($J18="KL",$J18="SumaKL")</formula>
    </cfRule>
    <cfRule type="expression" priority="7" stopIfTrue="1">
      <formula>OR($J18="mezeraNS",$J18="mezeraKL")</formula>
    </cfRule>
  </conditionalFormatting>
  <conditionalFormatting sqref="B18:D63 F18:I63">
    <cfRule type="expression" dxfId="57" priority="4">
      <formula>OR($J18="SumaNS",$J18="NS")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29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3344.4272252484552</v>
      </c>
      <c r="M3" s="207">
        <f>SUBTOTAL(9,M5:M1048576)</f>
        <v>11902.621337100001</v>
      </c>
      <c r="N3" s="208">
        <f>SUBTOTAL(9,N5:N1048576)</f>
        <v>39807450.851620413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571</v>
      </c>
      <c r="B5" s="655" t="s">
        <v>572</v>
      </c>
      <c r="C5" s="656" t="s">
        <v>576</v>
      </c>
      <c r="D5" s="657" t="s">
        <v>2537</v>
      </c>
      <c r="E5" s="656" t="s">
        <v>596</v>
      </c>
      <c r="F5" s="657" t="s">
        <v>2543</v>
      </c>
      <c r="G5" s="656"/>
      <c r="H5" s="656" t="s">
        <v>597</v>
      </c>
      <c r="I5" s="656" t="s">
        <v>597</v>
      </c>
      <c r="J5" s="656" t="s">
        <v>598</v>
      </c>
      <c r="K5" s="656" t="s">
        <v>599</v>
      </c>
      <c r="L5" s="658">
        <v>424.46938408991508</v>
      </c>
      <c r="M5" s="658">
        <v>3</v>
      </c>
      <c r="N5" s="659">
        <v>1273.4081522697452</v>
      </c>
    </row>
    <row r="6" spans="1:14" ht="14.4" customHeight="1" x14ac:dyDescent="0.3">
      <c r="A6" s="660" t="s">
        <v>571</v>
      </c>
      <c r="B6" s="661" t="s">
        <v>572</v>
      </c>
      <c r="C6" s="662" t="s">
        <v>576</v>
      </c>
      <c r="D6" s="663" t="s">
        <v>2537</v>
      </c>
      <c r="E6" s="662" t="s">
        <v>596</v>
      </c>
      <c r="F6" s="663" t="s">
        <v>2543</v>
      </c>
      <c r="G6" s="662"/>
      <c r="H6" s="662" t="s">
        <v>600</v>
      </c>
      <c r="I6" s="662" t="s">
        <v>600</v>
      </c>
      <c r="J6" s="662" t="s">
        <v>598</v>
      </c>
      <c r="K6" s="662" t="s">
        <v>601</v>
      </c>
      <c r="L6" s="664">
        <v>142.4564808153477</v>
      </c>
      <c r="M6" s="664">
        <v>6.6719999999999997</v>
      </c>
      <c r="N6" s="665">
        <v>950.4696399999998</v>
      </c>
    </row>
    <row r="7" spans="1:14" ht="14.4" customHeight="1" x14ac:dyDescent="0.3">
      <c r="A7" s="660" t="s">
        <v>571</v>
      </c>
      <c r="B7" s="661" t="s">
        <v>572</v>
      </c>
      <c r="C7" s="662" t="s">
        <v>576</v>
      </c>
      <c r="D7" s="663" t="s">
        <v>2537</v>
      </c>
      <c r="E7" s="662" t="s">
        <v>596</v>
      </c>
      <c r="F7" s="663" t="s">
        <v>2543</v>
      </c>
      <c r="G7" s="662"/>
      <c r="H7" s="662" t="s">
        <v>602</v>
      </c>
      <c r="I7" s="662" t="s">
        <v>602</v>
      </c>
      <c r="J7" s="662" t="s">
        <v>603</v>
      </c>
      <c r="K7" s="662" t="s">
        <v>604</v>
      </c>
      <c r="L7" s="664">
        <v>114.09939595258166</v>
      </c>
      <c r="M7" s="664">
        <v>1</v>
      </c>
      <c r="N7" s="665">
        <v>114.09939595258166</v>
      </c>
    </row>
    <row r="8" spans="1:14" ht="14.4" customHeight="1" x14ac:dyDescent="0.3">
      <c r="A8" s="660" t="s">
        <v>571</v>
      </c>
      <c r="B8" s="661" t="s">
        <v>572</v>
      </c>
      <c r="C8" s="662" t="s">
        <v>576</v>
      </c>
      <c r="D8" s="663" t="s">
        <v>2537</v>
      </c>
      <c r="E8" s="662" t="s">
        <v>596</v>
      </c>
      <c r="F8" s="663" t="s">
        <v>2543</v>
      </c>
      <c r="G8" s="662"/>
      <c r="H8" s="662" t="s">
        <v>605</v>
      </c>
      <c r="I8" s="662" t="s">
        <v>605</v>
      </c>
      <c r="J8" s="662" t="s">
        <v>606</v>
      </c>
      <c r="K8" s="662" t="s">
        <v>607</v>
      </c>
      <c r="L8" s="664">
        <v>387.59</v>
      </c>
      <c r="M8" s="664">
        <v>1</v>
      </c>
      <c r="N8" s="665">
        <v>387.59</v>
      </c>
    </row>
    <row r="9" spans="1:14" ht="14.4" customHeight="1" x14ac:dyDescent="0.3">
      <c r="A9" s="660" t="s">
        <v>571</v>
      </c>
      <c r="B9" s="661" t="s">
        <v>572</v>
      </c>
      <c r="C9" s="662" t="s">
        <v>576</v>
      </c>
      <c r="D9" s="663" t="s">
        <v>2537</v>
      </c>
      <c r="E9" s="662" t="s">
        <v>596</v>
      </c>
      <c r="F9" s="663" t="s">
        <v>2543</v>
      </c>
      <c r="G9" s="662" t="s">
        <v>608</v>
      </c>
      <c r="H9" s="662" t="s">
        <v>609</v>
      </c>
      <c r="I9" s="662" t="s">
        <v>609</v>
      </c>
      <c r="J9" s="662" t="s">
        <v>610</v>
      </c>
      <c r="K9" s="662" t="s">
        <v>611</v>
      </c>
      <c r="L9" s="664">
        <v>172.77</v>
      </c>
      <c r="M9" s="664">
        <v>20</v>
      </c>
      <c r="N9" s="665">
        <v>3455.4</v>
      </c>
    </row>
    <row r="10" spans="1:14" ht="14.4" customHeight="1" x14ac:dyDescent="0.3">
      <c r="A10" s="660" t="s">
        <v>571</v>
      </c>
      <c r="B10" s="661" t="s">
        <v>572</v>
      </c>
      <c r="C10" s="662" t="s">
        <v>576</v>
      </c>
      <c r="D10" s="663" t="s">
        <v>2537</v>
      </c>
      <c r="E10" s="662" t="s">
        <v>596</v>
      </c>
      <c r="F10" s="663" t="s">
        <v>2543</v>
      </c>
      <c r="G10" s="662" t="s">
        <v>608</v>
      </c>
      <c r="H10" s="662" t="s">
        <v>612</v>
      </c>
      <c r="I10" s="662" t="s">
        <v>612</v>
      </c>
      <c r="J10" s="662" t="s">
        <v>613</v>
      </c>
      <c r="K10" s="662" t="s">
        <v>614</v>
      </c>
      <c r="L10" s="664">
        <v>173.69</v>
      </c>
      <c r="M10" s="664">
        <v>4</v>
      </c>
      <c r="N10" s="665">
        <v>694.76</v>
      </c>
    </row>
    <row r="11" spans="1:14" ht="14.4" customHeight="1" x14ac:dyDescent="0.3">
      <c r="A11" s="660" t="s">
        <v>571</v>
      </c>
      <c r="B11" s="661" t="s">
        <v>572</v>
      </c>
      <c r="C11" s="662" t="s">
        <v>576</v>
      </c>
      <c r="D11" s="663" t="s">
        <v>2537</v>
      </c>
      <c r="E11" s="662" t="s">
        <v>596</v>
      </c>
      <c r="F11" s="663" t="s">
        <v>2543</v>
      </c>
      <c r="G11" s="662" t="s">
        <v>608</v>
      </c>
      <c r="H11" s="662" t="s">
        <v>615</v>
      </c>
      <c r="I11" s="662" t="s">
        <v>615</v>
      </c>
      <c r="J11" s="662" t="s">
        <v>616</v>
      </c>
      <c r="K11" s="662" t="s">
        <v>614</v>
      </c>
      <c r="L11" s="664">
        <v>146.25</v>
      </c>
      <c r="M11" s="664">
        <v>4</v>
      </c>
      <c r="N11" s="665">
        <v>585</v>
      </c>
    </row>
    <row r="12" spans="1:14" ht="14.4" customHeight="1" x14ac:dyDescent="0.3">
      <c r="A12" s="660" t="s">
        <v>571</v>
      </c>
      <c r="B12" s="661" t="s">
        <v>572</v>
      </c>
      <c r="C12" s="662" t="s">
        <v>576</v>
      </c>
      <c r="D12" s="663" t="s">
        <v>2537</v>
      </c>
      <c r="E12" s="662" t="s">
        <v>596</v>
      </c>
      <c r="F12" s="663" t="s">
        <v>2543</v>
      </c>
      <c r="G12" s="662" t="s">
        <v>608</v>
      </c>
      <c r="H12" s="662" t="s">
        <v>617</v>
      </c>
      <c r="I12" s="662" t="s">
        <v>617</v>
      </c>
      <c r="J12" s="662" t="s">
        <v>610</v>
      </c>
      <c r="K12" s="662" t="s">
        <v>618</v>
      </c>
      <c r="L12" s="664">
        <v>94.007500000000007</v>
      </c>
      <c r="M12" s="664">
        <v>12</v>
      </c>
      <c r="N12" s="665">
        <v>1128.0900000000001</v>
      </c>
    </row>
    <row r="13" spans="1:14" ht="14.4" customHeight="1" x14ac:dyDescent="0.3">
      <c r="A13" s="660" t="s">
        <v>571</v>
      </c>
      <c r="B13" s="661" t="s">
        <v>572</v>
      </c>
      <c r="C13" s="662" t="s">
        <v>576</v>
      </c>
      <c r="D13" s="663" t="s">
        <v>2537</v>
      </c>
      <c r="E13" s="662" t="s">
        <v>596</v>
      </c>
      <c r="F13" s="663" t="s">
        <v>2543</v>
      </c>
      <c r="G13" s="662" t="s">
        <v>608</v>
      </c>
      <c r="H13" s="662" t="s">
        <v>619</v>
      </c>
      <c r="I13" s="662" t="s">
        <v>619</v>
      </c>
      <c r="J13" s="662" t="s">
        <v>610</v>
      </c>
      <c r="K13" s="662" t="s">
        <v>620</v>
      </c>
      <c r="L13" s="664">
        <v>94.296875</v>
      </c>
      <c r="M13" s="664">
        <v>16</v>
      </c>
      <c r="N13" s="665">
        <v>1508.75</v>
      </c>
    </row>
    <row r="14" spans="1:14" ht="14.4" customHeight="1" x14ac:dyDescent="0.3">
      <c r="A14" s="660" t="s">
        <v>571</v>
      </c>
      <c r="B14" s="661" t="s">
        <v>572</v>
      </c>
      <c r="C14" s="662" t="s">
        <v>576</v>
      </c>
      <c r="D14" s="663" t="s">
        <v>2537</v>
      </c>
      <c r="E14" s="662" t="s">
        <v>596</v>
      </c>
      <c r="F14" s="663" t="s">
        <v>2543</v>
      </c>
      <c r="G14" s="662" t="s">
        <v>608</v>
      </c>
      <c r="H14" s="662" t="s">
        <v>621</v>
      </c>
      <c r="I14" s="662" t="s">
        <v>622</v>
      </c>
      <c r="J14" s="662" t="s">
        <v>623</v>
      </c>
      <c r="K14" s="662" t="s">
        <v>624</v>
      </c>
      <c r="L14" s="664">
        <v>53.75</v>
      </c>
      <c r="M14" s="664">
        <v>2</v>
      </c>
      <c r="N14" s="665">
        <v>107.5</v>
      </c>
    </row>
    <row r="15" spans="1:14" ht="14.4" customHeight="1" x14ac:dyDescent="0.3">
      <c r="A15" s="660" t="s">
        <v>571</v>
      </c>
      <c r="B15" s="661" t="s">
        <v>572</v>
      </c>
      <c r="C15" s="662" t="s">
        <v>576</v>
      </c>
      <c r="D15" s="663" t="s">
        <v>2537</v>
      </c>
      <c r="E15" s="662" t="s">
        <v>596</v>
      </c>
      <c r="F15" s="663" t="s">
        <v>2543</v>
      </c>
      <c r="G15" s="662" t="s">
        <v>608</v>
      </c>
      <c r="H15" s="662" t="s">
        <v>625</v>
      </c>
      <c r="I15" s="662" t="s">
        <v>626</v>
      </c>
      <c r="J15" s="662" t="s">
        <v>627</v>
      </c>
      <c r="K15" s="662" t="s">
        <v>628</v>
      </c>
      <c r="L15" s="664">
        <v>87.029564396271198</v>
      </c>
      <c r="M15" s="664">
        <v>1</v>
      </c>
      <c r="N15" s="665">
        <v>87.029564396271198</v>
      </c>
    </row>
    <row r="16" spans="1:14" ht="14.4" customHeight="1" x14ac:dyDescent="0.3">
      <c r="A16" s="660" t="s">
        <v>571</v>
      </c>
      <c r="B16" s="661" t="s">
        <v>572</v>
      </c>
      <c r="C16" s="662" t="s">
        <v>576</v>
      </c>
      <c r="D16" s="663" t="s">
        <v>2537</v>
      </c>
      <c r="E16" s="662" t="s">
        <v>596</v>
      </c>
      <c r="F16" s="663" t="s">
        <v>2543</v>
      </c>
      <c r="G16" s="662" t="s">
        <v>608</v>
      </c>
      <c r="H16" s="662" t="s">
        <v>629</v>
      </c>
      <c r="I16" s="662" t="s">
        <v>630</v>
      </c>
      <c r="J16" s="662" t="s">
        <v>631</v>
      </c>
      <c r="K16" s="662" t="s">
        <v>632</v>
      </c>
      <c r="L16" s="664">
        <v>100.75953060549988</v>
      </c>
      <c r="M16" s="664">
        <v>16</v>
      </c>
      <c r="N16" s="665">
        <v>1612.152489687998</v>
      </c>
    </row>
    <row r="17" spans="1:14" ht="14.4" customHeight="1" x14ac:dyDescent="0.3">
      <c r="A17" s="660" t="s">
        <v>571</v>
      </c>
      <c r="B17" s="661" t="s">
        <v>572</v>
      </c>
      <c r="C17" s="662" t="s">
        <v>576</v>
      </c>
      <c r="D17" s="663" t="s">
        <v>2537</v>
      </c>
      <c r="E17" s="662" t="s">
        <v>596</v>
      </c>
      <c r="F17" s="663" t="s">
        <v>2543</v>
      </c>
      <c r="G17" s="662" t="s">
        <v>608</v>
      </c>
      <c r="H17" s="662" t="s">
        <v>633</v>
      </c>
      <c r="I17" s="662" t="s">
        <v>634</v>
      </c>
      <c r="J17" s="662" t="s">
        <v>635</v>
      </c>
      <c r="K17" s="662" t="s">
        <v>636</v>
      </c>
      <c r="L17" s="664">
        <v>165.16506862669655</v>
      </c>
      <c r="M17" s="664">
        <v>4</v>
      </c>
      <c r="N17" s="665">
        <v>660.66027450678621</v>
      </c>
    </row>
    <row r="18" spans="1:14" ht="14.4" customHeight="1" x14ac:dyDescent="0.3">
      <c r="A18" s="660" t="s">
        <v>571</v>
      </c>
      <c r="B18" s="661" t="s">
        <v>572</v>
      </c>
      <c r="C18" s="662" t="s">
        <v>576</v>
      </c>
      <c r="D18" s="663" t="s">
        <v>2537</v>
      </c>
      <c r="E18" s="662" t="s">
        <v>596</v>
      </c>
      <c r="F18" s="663" t="s">
        <v>2543</v>
      </c>
      <c r="G18" s="662" t="s">
        <v>608</v>
      </c>
      <c r="H18" s="662" t="s">
        <v>637</v>
      </c>
      <c r="I18" s="662" t="s">
        <v>638</v>
      </c>
      <c r="J18" s="662" t="s">
        <v>639</v>
      </c>
      <c r="K18" s="662" t="s">
        <v>640</v>
      </c>
      <c r="L18" s="664">
        <v>86.138712024748585</v>
      </c>
      <c r="M18" s="664">
        <v>1</v>
      </c>
      <c r="N18" s="665">
        <v>86.138712024748585</v>
      </c>
    </row>
    <row r="19" spans="1:14" ht="14.4" customHeight="1" x14ac:dyDescent="0.3">
      <c r="A19" s="660" t="s">
        <v>571</v>
      </c>
      <c r="B19" s="661" t="s">
        <v>572</v>
      </c>
      <c r="C19" s="662" t="s">
        <v>576</v>
      </c>
      <c r="D19" s="663" t="s">
        <v>2537</v>
      </c>
      <c r="E19" s="662" t="s">
        <v>596</v>
      </c>
      <c r="F19" s="663" t="s">
        <v>2543</v>
      </c>
      <c r="G19" s="662" t="s">
        <v>608</v>
      </c>
      <c r="H19" s="662" t="s">
        <v>641</v>
      </c>
      <c r="I19" s="662" t="s">
        <v>642</v>
      </c>
      <c r="J19" s="662" t="s">
        <v>643</v>
      </c>
      <c r="K19" s="662" t="s">
        <v>644</v>
      </c>
      <c r="L19" s="664">
        <v>66.860000000000056</v>
      </c>
      <c r="M19" s="664">
        <v>1</v>
      </c>
      <c r="N19" s="665">
        <v>66.860000000000056</v>
      </c>
    </row>
    <row r="20" spans="1:14" ht="14.4" customHeight="1" x14ac:dyDescent="0.3">
      <c r="A20" s="660" t="s">
        <v>571</v>
      </c>
      <c r="B20" s="661" t="s">
        <v>572</v>
      </c>
      <c r="C20" s="662" t="s">
        <v>576</v>
      </c>
      <c r="D20" s="663" t="s">
        <v>2537</v>
      </c>
      <c r="E20" s="662" t="s">
        <v>596</v>
      </c>
      <c r="F20" s="663" t="s">
        <v>2543</v>
      </c>
      <c r="G20" s="662" t="s">
        <v>608</v>
      </c>
      <c r="H20" s="662" t="s">
        <v>645</v>
      </c>
      <c r="I20" s="662" t="s">
        <v>646</v>
      </c>
      <c r="J20" s="662" t="s">
        <v>647</v>
      </c>
      <c r="K20" s="662" t="s">
        <v>648</v>
      </c>
      <c r="L20" s="664">
        <v>84.274999999999991</v>
      </c>
      <c r="M20" s="664">
        <v>18</v>
      </c>
      <c r="N20" s="665">
        <v>1516.9499999999998</v>
      </c>
    </row>
    <row r="21" spans="1:14" ht="14.4" customHeight="1" x14ac:dyDescent="0.3">
      <c r="A21" s="660" t="s">
        <v>571</v>
      </c>
      <c r="B21" s="661" t="s">
        <v>572</v>
      </c>
      <c r="C21" s="662" t="s">
        <v>576</v>
      </c>
      <c r="D21" s="663" t="s">
        <v>2537</v>
      </c>
      <c r="E21" s="662" t="s">
        <v>596</v>
      </c>
      <c r="F21" s="663" t="s">
        <v>2543</v>
      </c>
      <c r="G21" s="662" t="s">
        <v>608</v>
      </c>
      <c r="H21" s="662" t="s">
        <v>649</v>
      </c>
      <c r="I21" s="662" t="s">
        <v>650</v>
      </c>
      <c r="J21" s="662" t="s">
        <v>651</v>
      </c>
      <c r="K21" s="662" t="s">
        <v>652</v>
      </c>
      <c r="L21" s="664">
        <v>65.989999999999995</v>
      </c>
      <c r="M21" s="664">
        <v>6</v>
      </c>
      <c r="N21" s="665">
        <v>395.94</v>
      </c>
    </row>
    <row r="22" spans="1:14" ht="14.4" customHeight="1" x14ac:dyDescent="0.3">
      <c r="A22" s="660" t="s">
        <v>571</v>
      </c>
      <c r="B22" s="661" t="s">
        <v>572</v>
      </c>
      <c r="C22" s="662" t="s">
        <v>576</v>
      </c>
      <c r="D22" s="663" t="s">
        <v>2537</v>
      </c>
      <c r="E22" s="662" t="s">
        <v>596</v>
      </c>
      <c r="F22" s="663" t="s">
        <v>2543</v>
      </c>
      <c r="G22" s="662" t="s">
        <v>608</v>
      </c>
      <c r="H22" s="662" t="s">
        <v>653</v>
      </c>
      <c r="I22" s="662" t="s">
        <v>654</v>
      </c>
      <c r="J22" s="662" t="s">
        <v>655</v>
      </c>
      <c r="K22" s="662" t="s">
        <v>656</v>
      </c>
      <c r="L22" s="664">
        <v>28.740000000000002</v>
      </c>
      <c r="M22" s="664">
        <v>7</v>
      </c>
      <c r="N22" s="665">
        <v>201.18</v>
      </c>
    </row>
    <row r="23" spans="1:14" ht="14.4" customHeight="1" x14ac:dyDescent="0.3">
      <c r="A23" s="660" t="s">
        <v>571</v>
      </c>
      <c r="B23" s="661" t="s">
        <v>572</v>
      </c>
      <c r="C23" s="662" t="s">
        <v>576</v>
      </c>
      <c r="D23" s="663" t="s">
        <v>2537</v>
      </c>
      <c r="E23" s="662" t="s">
        <v>596</v>
      </c>
      <c r="F23" s="663" t="s">
        <v>2543</v>
      </c>
      <c r="G23" s="662" t="s">
        <v>608</v>
      </c>
      <c r="H23" s="662" t="s">
        <v>657</v>
      </c>
      <c r="I23" s="662" t="s">
        <v>658</v>
      </c>
      <c r="J23" s="662" t="s">
        <v>659</v>
      </c>
      <c r="K23" s="662" t="s">
        <v>660</v>
      </c>
      <c r="L23" s="664">
        <v>89.209751892062897</v>
      </c>
      <c r="M23" s="664">
        <v>1</v>
      </c>
      <c r="N23" s="665">
        <v>89.209751892062897</v>
      </c>
    </row>
    <row r="24" spans="1:14" ht="14.4" customHeight="1" x14ac:dyDescent="0.3">
      <c r="A24" s="660" t="s">
        <v>571</v>
      </c>
      <c r="B24" s="661" t="s">
        <v>572</v>
      </c>
      <c r="C24" s="662" t="s">
        <v>576</v>
      </c>
      <c r="D24" s="663" t="s">
        <v>2537</v>
      </c>
      <c r="E24" s="662" t="s">
        <v>596</v>
      </c>
      <c r="F24" s="663" t="s">
        <v>2543</v>
      </c>
      <c r="G24" s="662" t="s">
        <v>608</v>
      </c>
      <c r="H24" s="662" t="s">
        <v>661</v>
      </c>
      <c r="I24" s="662" t="s">
        <v>662</v>
      </c>
      <c r="J24" s="662" t="s">
        <v>663</v>
      </c>
      <c r="K24" s="662" t="s">
        <v>624</v>
      </c>
      <c r="L24" s="664">
        <v>40.925934927994383</v>
      </c>
      <c r="M24" s="664">
        <v>10</v>
      </c>
      <c r="N24" s="665">
        <v>409.25934927994382</v>
      </c>
    </row>
    <row r="25" spans="1:14" ht="14.4" customHeight="1" x14ac:dyDescent="0.3">
      <c r="A25" s="660" t="s">
        <v>571</v>
      </c>
      <c r="B25" s="661" t="s">
        <v>572</v>
      </c>
      <c r="C25" s="662" t="s">
        <v>576</v>
      </c>
      <c r="D25" s="663" t="s">
        <v>2537</v>
      </c>
      <c r="E25" s="662" t="s">
        <v>596</v>
      </c>
      <c r="F25" s="663" t="s">
        <v>2543</v>
      </c>
      <c r="G25" s="662" t="s">
        <v>608</v>
      </c>
      <c r="H25" s="662" t="s">
        <v>664</v>
      </c>
      <c r="I25" s="662" t="s">
        <v>665</v>
      </c>
      <c r="J25" s="662" t="s">
        <v>663</v>
      </c>
      <c r="K25" s="662" t="s">
        <v>666</v>
      </c>
      <c r="L25" s="664">
        <v>77.609999999999985</v>
      </c>
      <c r="M25" s="664">
        <v>5</v>
      </c>
      <c r="N25" s="665">
        <v>388.04999999999995</v>
      </c>
    </row>
    <row r="26" spans="1:14" ht="14.4" customHeight="1" x14ac:dyDescent="0.3">
      <c r="A26" s="660" t="s">
        <v>571</v>
      </c>
      <c r="B26" s="661" t="s">
        <v>572</v>
      </c>
      <c r="C26" s="662" t="s">
        <v>576</v>
      </c>
      <c r="D26" s="663" t="s">
        <v>2537</v>
      </c>
      <c r="E26" s="662" t="s">
        <v>596</v>
      </c>
      <c r="F26" s="663" t="s">
        <v>2543</v>
      </c>
      <c r="G26" s="662" t="s">
        <v>608</v>
      </c>
      <c r="H26" s="662" t="s">
        <v>667</v>
      </c>
      <c r="I26" s="662" t="s">
        <v>668</v>
      </c>
      <c r="J26" s="662" t="s">
        <v>669</v>
      </c>
      <c r="K26" s="662" t="s">
        <v>670</v>
      </c>
      <c r="L26" s="664">
        <v>36.530000678341771</v>
      </c>
      <c r="M26" s="664">
        <v>1</v>
      </c>
      <c r="N26" s="665">
        <v>36.530000678341771</v>
      </c>
    </row>
    <row r="27" spans="1:14" ht="14.4" customHeight="1" x14ac:dyDescent="0.3">
      <c r="A27" s="660" t="s">
        <v>571</v>
      </c>
      <c r="B27" s="661" t="s">
        <v>572</v>
      </c>
      <c r="C27" s="662" t="s">
        <v>576</v>
      </c>
      <c r="D27" s="663" t="s">
        <v>2537</v>
      </c>
      <c r="E27" s="662" t="s">
        <v>596</v>
      </c>
      <c r="F27" s="663" t="s">
        <v>2543</v>
      </c>
      <c r="G27" s="662" t="s">
        <v>608</v>
      </c>
      <c r="H27" s="662" t="s">
        <v>671</v>
      </c>
      <c r="I27" s="662" t="s">
        <v>672</v>
      </c>
      <c r="J27" s="662" t="s">
        <v>669</v>
      </c>
      <c r="K27" s="662" t="s">
        <v>673</v>
      </c>
      <c r="L27" s="664">
        <v>52.980000393523667</v>
      </c>
      <c r="M27" s="664">
        <v>5</v>
      </c>
      <c r="N27" s="665">
        <v>264.90000196761832</v>
      </c>
    </row>
    <row r="28" spans="1:14" ht="14.4" customHeight="1" x14ac:dyDescent="0.3">
      <c r="A28" s="660" t="s">
        <v>571</v>
      </c>
      <c r="B28" s="661" t="s">
        <v>572</v>
      </c>
      <c r="C28" s="662" t="s">
        <v>576</v>
      </c>
      <c r="D28" s="663" t="s">
        <v>2537</v>
      </c>
      <c r="E28" s="662" t="s">
        <v>596</v>
      </c>
      <c r="F28" s="663" t="s">
        <v>2543</v>
      </c>
      <c r="G28" s="662" t="s">
        <v>608</v>
      </c>
      <c r="H28" s="662" t="s">
        <v>674</v>
      </c>
      <c r="I28" s="662" t="s">
        <v>675</v>
      </c>
      <c r="J28" s="662" t="s">
        <v>676</v>
      </c>
      <c r="K28" s="662" t="s">
        <v>677</v>
      </c>
      <c r="L28" s="664">
        <v>65.232499999999959</v>
      </c>
      <c r="M28" s="664">
        <v>4</v>
      </c>
      <c r="N28" s="665">
        <v>260.92999999999984</v>
      </c>
    </row>
    <row r="29" spans="1:14" ht="14.4" customHeight="1" x14ac:dyDescent="0.3">
      <c r="A29" s="660" t="s">
        <v>571</v>
      </c>
      <c r="B29" s="661" t="s">
        <v>572</v>
      </c>
      <c r="C29" s="662" t="s">
        <v>576</v>
      </c>
      <c r="D29" s="663" t="s">
        <v>2537</v>
      </c>
      <c r="E29" s="662" t="s">
        <v>596</v>
      </c>
      <c r="F29" s="663" t="s">
        <v>2543</v>
      </c>
      <c r="G29" s="662" t="s">
        <v>608</v>
      </c>
      <c r="H29" s="662" t="s">
        <v>678</v>
      </c>
      <c r="I29" s="662" t="s">
        <v>679</v>
      </c>
      <c r="J29" s="662" t="s">
        <v>680</v>
      </c>
      <c r="K29" s="662" t="s">
        <v>640</v>
      </c>
      <c r="L29" s="664">
        <v>66.086414498696939</v>
      </c>
      <c r="M29" s="664">
        <v>24</v>
      </c>
      <c r="N29" s="665">
        <v>1586.0739479687265</v>
      </c>
    </row>
    <row r="30" spans="1:14" ht="14.4" customHeight="1" x14ac:dyDescent="0.3">
      <c r="A30" s="660" t="s">
        <v>571</v>
      </c>
      <c r="B30" s="661" t="s">
        <v>572</v>
      </c>
      <c r="C30" s="662" t="s">
        <v>576</v>
      </c>
      <c r="D30" s="663" t="s">
        <v>2537</v>
      </c>
      <c r="E30" s="662" t="s">
        <v>596</v>
      </c>
      <c r="F30" s="663" t="s">
        <v>2543</v>
      </c>
      <c r="G30" s="662" t="s">
        <v>608</v>
      </c>
      <c r="H30" s="662" t="s">
        <v>681</v>
      </c>
      <c r="I30" s="662" t="s">
        <v>682</v>
      </c>
      <c r="J30" s="662" t="s">
        <v>683</v>
      </c>
      <c r="K30" s="662" t="s">
        <v>684</v>
      </c>
      <c r="L30" s="664">
        <v>73.589999999999975</v>
      </c>
      <c r="M30" s="664">
        <v>1</v>
      </c>
      <c r="N30" s="665">
        <v>73.589999999999975</v>
      </c>
    </row>
    <row r="31" spans="1:14" ht="14.4" customHeight="1" x14ac:dyDescent="0.3">
      <c r="A31" s="660" t="s">
        <v>571</v>
      </c>
      <c r="B31" s="661" t="s">
        <v>572</v>
      </c>
      <c r="C31" s="662" t="s">
        <v>576</v>
      </c>
      <c r="D31" s="663" t="s">
        <v>2537</v>
      </c>
      <c r="E31" s="662" t="s">
        <v>596</v>
      </c>
      <c r="F31" s="663" t="s">
        <v>2543</v>
      </c>
      <c r="G31" s="662" t="s">
        <v>608</v>
      </c>
      <c r="H31" s="662" t="s">
        <v>685</v>
      </c>
      <c r="I31" s="662" t="s">
        <v>686</v>
      </c>
      <c r="J31" s="662" t="s">
        <v>687</v>
      </c>
      <c r="K31" s="662" t="s">
        <v>688</v>
      </c>
      <c r="L31" s="664">
        <v>59.199999999999953</v>
      </c>
      <c r="M31" s="664">
        <v>3</v>
      </c>
      <c r="N31" s="665">
        <v>177.59999999999985</v>
      </c>
    </row>
    <row r="32" spans="1:14" ht="14.4" customHeight="1" x14ac:dyDescent="0.3">
      <c r="A32" s="660" t="s">
        <v>571</v>
      </c>
      <c r="B32" s="661" t="s">
        <v>572</v>
      </c>
      <c r="C32" s="662" t="s">
        <v>576</v>
      </c>
      <c r="D32" s="663" t="s">
        <v>2537</v>
      </c>
      <c r="E32" s="662" t="s">
        <v>596</v>
      </c>
      <c r="F32" s="663" t="s">
        <v>2543</v>
      </c>
      <c r="G32" s="662" t="s">
        <v>608</v>
      </c>
      <c r="H32" s="662" t="s">
        <v>689</v>
      </c>
      <c r="I32" s="662" t="s">
        <v>690</v>
      </c>
      <c r="J32" s="662" t="s">
        <v>691</v>
      </c>
      <c r="K32" s="662" t="s">
        <v>692</v>
      </c>
      <c r="L32" s="664">
        <v>57.729191144813839</v>
      </c>
      <c r="M32" s="664">
        <v>9</v>
      </c>
      <c r="N32" s="665">
        <v>519.56272030332457</v>
      </c>
    </row>
    <row r="33" spans="1:14" ht="14.4" customHeight="1" x14ac:dyDescent="0.3">
      <c r="A33" s="660" t="s">
        <v>571</v>
      </c>
      <c r="B33" s="661" t="s">
        <v>572</v>
      </c>
      <c r="C33" s="662" t="s">
        <v>576</v>
      </c>
      <c r="D33" s="663" t="s">
        <v>2537</v>
      </c>
      <c r="E33" s="662" t="s">
        <v>596</v>
      </c>
      <c r="F33" s="663" t="s">
        <v>2543</v>
      </c>
      <c r="G33" s="662" t="s">
        <v>608</v>
      </c>
      <c r="H33" s="662" t="s">
        <v>693</v>
      </c>
      <c r="I33" s="662" t="s">
        <v>694</v>
      </c>
      <c r="J33" s="662" t="s">
        <v>695</v>
      </c>
      <c r="K33" s="662" t="s">
        <v>696</v>
      </c>
      <c r="L33" s="664">
        <v>57.849805571004715</v>
      </c>
      <c r="M33" s="664">
        <v>4</v>
      </c>
      <c r="N33" s="665">
        <v>231.39922228401886</v>
      </c>
    </row>
    <row r="34" spans="1:14" ht="14.4" customHeight="1" x14ac:dyDescent="0.3">
      <c r="A34" s="660" t="s">
        <v>571</v>
      </c>
      <c r="B34" s="661" t="s">
        <v>572</v>
      </c>
      <c r="C34" s="662" t="s">
        <v>576</v>
      </c>
      <c r="D34" s="663" t="s">
        <v>2537</v>
      </c>
      <c r="E34" s="662" t="s">
        <v>596</v>
      </c>
      <c r="F34" s="663" t="s">
        <v>2543</v>
      </c>
      <c r="G34" s="662" t="s">
        <v>608</v>
      </c>
      <c r="H34" s="662" t="s">
        <v>697</v>
      </c>
      <c r="I34" s="662" t="s">
        <v>698</v>
      </c>
      <c r="J34" s="662" t="s">
        <v>699</v>
      </c>
      <c r="K34" s="662" t="s">
        <v>700</v>
      </c>
      <c r="L34" s="664">
        <v>248.7</v>
      </c>
      <c r="M34" s="664">
        <v>10</v>
      </c>
      <c r="N34" s="665">
        <v>2487</v>
      </c>
    </row>
    <row r="35" spans="1:14" ht="14.4" customHeight="1" x14ac:dyDescent="0.3">
      <c r="A35" s="660" t="s">
        <v>571</v>
      </c>
      <c r="B35" s="661" t="s">
        <v>572</v>
      </c>
      <c r="C35" s="662" t="s">
        <v>576</v>
      </c>
      <c r="D35" s="663" t="s">
        <v>2537</v>
      </c>
      <c r="E35" s="662" t="s">
        <v>596</v>
      </c>
      <c r="F35" s="663" t="s">
        <v>2543</v>
      </c>
      <c r="G35" s="662" t="s">
        <v>608</v>
      </c>
      <c r="H35" s="662" t="s">
        <v>701</v>
      </c>
      <c r="I35" s="662" t="s">
        <v>702</v>
      </c>
      <c r="J35" s="662" t="s">
        <v>703</v>
      </c>
      <c r="K35" s="662" t="s">
        <v>704</v>
      </c>
      <c r="L35" s="664">
        <v>144.57000000000005</v>
      </c>
      <c r="M35" s="664">
        <v>2</v>
      </c>
      <c r="N35" s="665">
        <v>289.1400000000001</v>
      </c>
    </row>
    <row r="36" spans="1:14" ht="14.4" customHeight="1" x14ac:dyDescent="0.3">
      <c r="A36" s="660" t="s">
        <v>571</v>
      </c>
      <c r="B36" s="661" t="s">
        <v>572</v>
      </c>
      <c r="C36" s="662" t="s">
        <v>576</v>
      </c>
      <c r="D36" s="663" t="s">
        <v>2537</v>
      </c>
      <c r="E36" s="662" t="s">
        <v>596</v>
      </c>
      <c r="F36" s="663" t="s">
        <v>2543</v>
      </c>
      <c r="G36" s="662" t="s">
        <v>608</v>
      </c>
      <c r="H36" s="662" t="s">
        <v>705</v>
      </c>
      <c r="I36" s="662" t="s">
        <v>706</v>
      </c>
      <c r="J36" s="662" t="s">
        <v>707</v>
      </c>
      <c r="K36" s="662" t="s">
        <v>708</v>
      </c>
      <c r="L36" s="664">
        <v>618.78002270647062</v>
      </c>
      <c r="M36" s="664">
        <v>2</v>
      </c>
      <c r="N36" s="665">
        <v>1237.5600454129412</v>
      </c>
    </row>
    <row r="37" spans="1:14" ht="14.4" customHeight="1" x14ac:dyDescent="0.3">
      <c r="A37" s="660" t="s">
        <v>571</v>
      </c>
      <c r="B37" s="661" t="s">
        <v>572</v>
      </c>
      <c r="C37" s="662" t="s">
        <v>576</v>
      </c>
      <c r="D37" s="663" t="s">
        <v>2537</v>
      </c>
      <c r="E37" s="662" t="s">
        <v>596</v>
      </c>
      <c r="F37" s="663" t="s">
        <v>2543</v>
      </c>
      <c r="G37" s="662" t="s">
        <v>608</v>
      </c>
      <c r="H37" s="662" t="s">
        <v>709</v>
      </c>
      <c r="I37" s="662" t="s">
        <v>710</v>
      </c>
      <c r="J37" s="662" t="s">
        <v>711</v>
      </c>
      <c r="K37" s="662" t="s">
        <v>712</v>
      </c>
      <c r="L37" s="664">
        <v>283.55974194939404</v>
      </c>
      <c r="M37" s="664">
        <v>11</v>
      </c>
      <c r="N37" s="665">
        <v>3119.1571614433342</v>
      </c>
    </row>
    <row r="38" spans="1:14" ht="14.4" customHeight="1" x14ac:dyDescent="0.3">
      <c r="A38" s="660" t="s">
        <v>571</v>
      </c>
      <c r="B38" s="661" t="s">
        <v>572</v>
      </c>
      <c r="C38" s="662" t="s">
        <v>576</v>
      </c>
      <c r="D38" s="663" t="s">
        <v>2537</v>
      </c>
      <c r="E38" s="662" t="s">
        <v>596</v>
      </c>
      <c r="F38" s="663" t="s">
        <v>2543</v>
      </c>
      <c r="G38" s="662" t="s">
        <v>608</v>
      </c>
      <c r="H38" s="662" t="s">
        <v>713</v>
      </c>
      <c r="I38" s="662" t="s">
        <v>714</v>
      </c>
      <c r="J38" s="662" t="s">
        <v>715</v>
      </c>
      <c r="K38" s="662" t="s">
        <v>716</v>
      </c>
      <c r="L38" s="664">
        <v>194.05</v>
      </c>
      <c r="M38" s="664">
        <v>2</v>
      </c>
      <c r="N38" s="665">
        <v>388.1</v>
      </c>
    </row>
    <row r="39" spans="1:14" ht="14.4" customHeight="1" x14ac:dyDescent="0.3">
      <c r="A39" s="660" t="s">
        <v>571</v>
      </c>
      <c r="B39" s="661" t="s">
        <v>572</v>
      </c>
      <c r="C39" s="662" t="s">
        <v>576</v>
      </c>
      <c r="D39" s="663" t="s">
        <v>2537</v>
      </c>
      <c r="E39" s="662" t="s">
        <v>596</v>
      </c>
      <c r="F39" s="663" t="s">
        <v>2543</v>
      </c>
      <c r="G39" s="662" t="s">
        <v>608</v>
      </c>
      <c r="H39" s="662" t="s">
        <v>717</v>
      </c>
      <c r="I39" s="662" t="s">
        <v>718</v>
      </c>
      <c r="J39" s="662" t="s">
        <v>719</v>
      </c>
      <c r="K39" s="662" t="s">
        <v>720</v>
      </c>
      <c r="L39" s="664">
        <v>103.92999999999999</v>
      </c>
      <c r="M39" s="664">
        <v>1</v>
      </c>
      <c r="N39" s="665">
        <v>103.92999999999999</v>
      </c>
    </row>
    <row r="40" spans="1:14" ht="14.4" customHeight="1" x14ac:dyDescent="0.3">
      <c r="A40" s="660" t="s">
        <v>571</v>
      </c>
      <c r="B40" s="661" t="s">
        <v>572</v>
      </c>
      <c r="C40" s="662" t="s">
        <v>576</v>
      </c>
      <c r="D40" s="663" t="s">
        <v>2537</v>
      </c>
      <c r="E40" s="662" t="s">
        <v>596</v>
      </c>
      <c r="F40" s="663" t="s">
        <v>2543</v>
      </c>
      <c r="G40" s="662" t="s">
        <v>608</v>
      </c>
      <c r="H40" s="662" t="s">
        <v>721</v>
      </c>
      <c r="I40" s="662" t="s">
        <v>721</v>
      </c>
      <c r="J40" s="662" t="s">
        <v>722</v>
      </c>
      <c r="K40" s="662" t="s">
        <v>723</v>
      </c>
      <c r="L40" s="664">
        <v>36.54507421624605</v>
      </c>
      <c r="M40" s="664">
        <v>53</v>
      </c>
      <c r="N40" s="665">
        <v>1936.8889334610408</v>
      </c>
    </row>
    <row r="41" spans="1:14" ht="14.4" customHeight="1" x14ac:dyDescent="0.3">
      <c r="A41" s="660" t="s">
        <v>571</v>
      </c>
      <c r="B41" s="661" t="s">
        <v>572</v>
      </c>
      <c r="C41" s="662" t="s">
        <v>576</v>
      </c>
      <c r="D41" s="663" t="s">
        <v>2537</v>
      </c>
      <c r="E41" s="662" t="s">
        <v>596</v>
      </c>
      <c r="F41" s="663" t="s">
        <v>2543</v>
      </c>
      <c r="G41" s="662" t="s">
        <v>608</v>
      </c>
      <c r="H41" s="662" t="s">
        <v>724</v>
      </c>
      <c r="I41" s="662" t="s">
        <v>725</v>
      </c>
      <c r="J41" s="662" t="s">
        <v>726</v>
      </c>
      <c r="K41" s="662" t="s">
        <v>727</v>
      </c>
      <c r="L41" s="664">
        <v>227.69007054498204</v>
      </c>
      <c r="M41" s="664">
        <v>11</v>
      </c>
      <c r="N41" s="665">
        <v>2504.5907759948022</v>
      </c>
    </row>
    <row r="42" spans="1:14" ht="14.4" customHeight="1" x14ac:dyDescent="0.3">
      <c r="A42" s="660" t="s">
        <v>571</v>
      </c>
      <c r="B42" s="661" t="s">
        <v>572</v>
      </c>
      <c r="C42" s="662" t="s">
        <v>576</v>
      </c>
      <c r="D42" s="663" t="s">
        <v>2537</v>
      </c>
      <c r="E42" s="662" t="s">
        <v>596</v>
      </c>
      <c r="F42" s="663" t="s">
        <v>2543</v>
      </c>
      <c r="G42" s="662" t="s">
        <v>608</v>
      </c>
      <c r="H42" s="662" t="s">
        <v>728</v>
      </c>
      <c r="I42" s="662" t="s">
        <v>729</v>
      </c>
      <c r="J42" s="662" t="s">
        <v>730</v>
      </c>
      <c r="K42" s="662" t="s">
        <v>731</v>
      </c>
      <c r="L42" s="664">
        <v>164.87999999999997</v>
      </c>
      <c r="M42" s="664">
        <v>1</v>
      </c>
      <c r="N42" s="665">
        <v>164.87999999999997</v>
      </c>
    </row>
    <row r="43" spans="1:14" ht="14.4" customHeight="1" x14ac:dyDescent="0.3">
      <c r="A43" s="660" t="s">
        <v>571</v>
      </c>
      <c r="B43" s="661" t="s">
        <v>572</v>
      </c>
      <c r="C43" s="662" t="s">
        <v>576</v>
      </c>
      <c r="D43" s="663" t="s">
        <v>2537</v>
      </c>
      <c r="E43" s="662" t="s">
        <v>596</v>
      </c>
      <c r="F43" s="663" t="s">
        <v>2543</v>
      </c>
      <c r="G43" s="662" t="s">
        <v>608</v>
      </c>
      <c r="H43" s="662" t="s">
        <v>732</v>
      </c>
      <c r="I43" s="662" t="s">
        <v>733</v>
      </c>
      <c r="J43" s="662" t="s">
        <v>734</v>
      </c>
      <c r="K43" s="662" t="s">
        <v>735</v>
      </c>
      <c r="L43" s="664">
        <v>77.290000000000006</v>
      </c>
      <c r="M43" s="664">
        <v>1</v>
      </c>
      <c r="N43" s="665">
        <v>77.290000000000006</v>
      </c>
    </row>
    <row r="44" spans="1:14" ht="14.4" customHeight="1" x14ac:dyDescent="0.3">
      <c r="A44" s="660" t="s">
        <v>571</v>
      </c>
      <c r="B44" s="661" t="s">
        <v>572</v>
      </c>
      <c r="C44" s="662" t="s">
        <v>576</v>
      </c>
      <c r="D44" s="663" t="s">
        <v>2537</v>
      </c>
      <c r="E44" s="662" t="s">
        <v>596</v>
      </c>
      <c r="F44" s="663" t="s">
        <v>2543</v>
      </c>
      <c r="G44" s="662" t="s">
        <v>608</v>
      </c>
      <c r="H44" s="662" t="s">
        <v>736</v>
      </c>
      <c r="I44" s="662" t="s">
        <v>737</v>
      </c>
      <c r="J44" s="662" t="s">
        <v>738</v>
      </c>
      <c r="K44" s="662" t="s">
        <v>739</v>
      </c>
      <c r="L44" s="664">
        <v>83.229974847917134</v>
      </c>
      <c r="M44" s="664">
        <v>2</v>
      </c>
      <c r="N44" s="665">
        <v>166.45994969583427</v>
      </c>
    </row>
    <row r="45" spans="1:14" ht="14.4" customHeight="1" x14ac:dyDescent="0.3">
      <c r="A45" s="660" t="s">
        <v>571</v>
      </c>
      <c r="B45" s="661" t="s">
        <v>572</v>
      </c>
      <c r="C45" s="662" t="s">
        <v>576</v>
      </c>
      <c r="D45" s="663" t="s">
        <v>2537</v>
      </c>
      <c r="E45" s="662" t="s">
        <v>596</v>
      </c>
      <c r="F45" s="663" t="s">
        <v>2543</v>
      </c>
      <c r="G45" s="662" t="s">
        <v>608</v>
      </c>
      <c r="H45" s="662" t="s">
        <v>740</v>
      </c>
      <c r="I45" s="662" t="s">
        <v>741</v>
      </c>
      <c r="J45" s="662" t="s">
        <v>742</v>
      </c>
      <c r="K45" s="662" t="s">
        <v>743</v>
      </c>
      <c r="L45" s="664">
        <v>45.050958189243154</v>
      </c>
      <c r="M45" s="664">
        <v>1</v>
      </c>
      <c r="N45" s="665">
        <v>45.050958189243154</v>
      </c>
    </row>
    <row r="46" spans="1:14" ht="14.4" customHeight="1" x14ac:dyDescent="0.3">
      <c r="A46" s="660" t="s">
        <v>571</v>
      </c>
      <c r="B46" s="661" t="s">
        <v>572</v>
      </c>
      <c r="C46" s="662" t="s">
        <v>576</v>
      </c>
      <c r="D46" s="663" t="s">
        <v>2537</v>
      </c>
      <c r="E46" s="662" t="s">
        <v>596</v>
      </c>
      <c r="F46" s="663" t="s">
        <v>2543</v>
      </c>
      <c r="G46" s="662" t="s">
        <v>608</v>
      </c>
      <c r="H46" s="662" t="s">
        <v>744</v>
      </c>
      <c r="I46" s="662" t="s">
        <v>745</v>
      </c>
      <c r="J46" s="662" t="s">
        <v>746</v>
      </c>
      <c r="K46" s="662" t="s">
        <v>747</v>
      </c>
      <c r="L46" s="664">
        <v>103.98</v>
      </c>
      <c r="M46" s="664">
        <v>1</v>
      </c>
      <c r="N46" s="665">
        <v>103.98</v>
      </c>
    </row>
    <row r="47" spans="1:14" ht="14.4" customHeight="1" x14ac:dyDescent="0.3">
      <c r="A47" s="660" t="s">
        <v>571</v>
      </c>
      <c r="B47" s="661" t="s">
        <v>572</v>
      </c>
      <c r="C47" s="662" t="s">
        <v>576</v>
      </c>
      <c r="D47" s="663" t="s">
        <v>2537</v>
      </c>
      <c r="E47" s="662" t="s">
        <v>596</v>
      </c>
      <c r="F47" s="663" t="s">
        <v>2543</v>
      </c>
      <c r="G47" s="662" t="s">
        <v>608</v>
      </c>
      <c r="H47" s="662" t="s">
        <v>748</v>
      </c>
      <c r="I47" s="662" t="s">
        <v>749</v>
      </c>
      <c r="J47" s="662" t="s">
        <v>750</v>
      </c>
      <c r="K47" s="662" t="s">
        <v>751</v>
      </c>
      <c r="L47" s="664">
        <v>332.89</v>
      </c>
      <c r="M47" s="664">
        <v>2</v>
      </c>
      <c r="N47" s="665">
        <v>665.78</v>
      </c>
    </row>
    <row r="48" spans="1:14" ht="14.4" customHeight="1" x14ac:dyDescent="0.3">
      <c r="A48" s="660" t="s">
        <v>571</v>
      </c>
      <c r="B48" s="661" t="s">
        <v>572</v>
      </c>
      <c r="C48" s="662" t="s">
        <v>576</v>
      </c>
      <c r="D48" s="663" t="s">
        <v>2537</v>
      </c>
      <c r="E48" s="662" t="s">
        <v>596</v>
      </c>
      <c r="F48" s="663" t="s">
        <v>2543</v>
      </c>
      <c r="G48" s="662" t="s">
        <v>608</v>
      </c>
      <c r="H48" s="662" t="s">
        <v>752</v>
      </c>
      <c r="I48" s="662" t="s">
        <v>753</v>
      </c>
      <c r="J48" s="662" t="s">
        <v>754</v>
      </c>
      <c r="K48" s="662" t="s">
        <v>755</v>
      </c>
      <c r="L48" s="664">
        <v>63.31</v>
      </c>
      <c r="M48" s="664">
        <v>1</v>
      </c>
      <c r="N48" s="665">
        <v>63.31</v>
      </c>
    </row>
    <row r="49" spans="1:14" ht="14.4" customHeight="1" x14ac:dyDescent="0.3">
      <c r="A49" s="660" t="s">
        <v>571</v>
      </c>
      <c r="B49" s="661" t="s">
        <v>572</v>
      </c>
      <c r="C49" s="662" t="s">
        <v>576</v>
      </c>
      <c r="D49" s="663" t="s">
        <v>2537</v>
      </c>
      <c r="E49" s="662" t="s">
        <v>596</v>
      </c>
      <c r="F49" s="663" t="s">
        <v>2543</v>
      </c>
      <c r="G49" s="662" t="s">
        <v>608</v>
      </c>
      <c r="H49" s="662" t="s">
        <v>756</v>
      </c>
      <c r="I49" s="662" t="s">
        <v>757</v>
      </c>
      <c r="J49" s="662" t="s">
        <v>758</v>
      </c>
      <c r="K49" s="662" t="s">
        <v>755</v>
      </c>
      <c r="L49" s="664">
        <v>52.010000000000026</v>
      </c>
      <c r="M49" s="664">
        <v>1</v>
      </c>
      <c r="N49" s="665">
        <v>52.010000000000026</v>
      </c>
    </row>
    <row r="50" spans="1:14" ht="14.4" customHeight="1" x14ac:dyDescent="0.3">
      <c r="A50" s="660" t="s">
        <v>571</v>
      </c>
      <c r="B50" s="661" t="s">
        <v>572</v>
      </c>
      <c r="C50" s="662" t="s">
        <v>576</v>
      </c>
      <c r="D50" s="663" t="s">
        <v>2537</v>
      </c>
      <c r="E50" s="662" t="s">
        <v>596</v>
      </c>
      <c r="F50" s="663" t="s">
        <v>2543</v>
      </c>
      <c r="G50" s="662" t="s">
        <v>608</v>
      </c>
      <c r="H50" s="662" t="s">
        <v>759</v>
      </c>
      <c r="I50" s="662" t="s">
        <v>760</v>
      </c>
      <c r="J50" s="662" t="s">
        <v>761</v>
      </c>
      <c r="K50" s="662" t="s">
        <v>762</v>
      </c>
      <c r="L50" s="664">
        <v>56.8</v>
      </c>
      <c r="M50" s="664">
        <v>1</v>
      </c>
      <c r="N50" s="665">
        <v>56.8</v>
      </c>
    </row>
    <row r="51" spans="1:14" ht="14.4" customHeight="1" x14ac:dyDescent="0.3">
      <c r="A51" s="660" t="s">
        <v>571</v>
      </c>
      <c r="B51" s="661" t="s">
        <v>572</v>
      </c>
      <c r="C51" s="662" t="s">
        <v>576</v>
      </c>
      <c r="D51" s="663" t="s">
        <v>2537</v>
      </c>
      <c r="E51" s="662" t="s">
        <v>596</v>
      </c>
      <c r="F51" s="663" t="s">
        <v>2543</v>
      </c>
      <c r="G51" s="662" t="s">
        <v>608</v>
      </c>
      <c r="H51" s="662" t="s">
        <v>763</v>
      </c>
      <c r="I51" s="662" t="s">
        <v>764</v>
      </c>
      <c r="J51" s="662" t="s">
        <v>765</v>
      </c>
      <c r="K51" s="662" t="s">
        <v>766</v>
      </c>
      <c r="L51" s="664">
        <v>70.859999999999985</v>
      </c>
      <c r="M51" s="664">
        <v>2</v>
      </c>
      <c r="N51" s="665">
        <v>141.71999999999997</v>
      </c>
    </row>
    <row r="52" spans="1:14" ht="14.4" customHeight="1" x14ac:dyDescent="0.3">
      <c r="A52" s="660" t="s">
        <v>571</v>
      </c>
      <c r="B52" s="661" t="s">
        <v>572</v>
      </c>
      <c r="C52" s="662" t="s">
        <v>576</v>
      </c>
      <c r="D52" s="663" t="s">
        <v>2537</v>
      </c>
      <c r="E52" s="662" t="s">
        <v>596</v>
      </c>
      <c r="F52" s="663" t="s">
        <v>2543</v>
      </c>
      <c r="G52" s="662" t="s">
        <v>608</v>
      </c>
      <c r="H52" s="662" t="s">
        <v>767</v>
      </c>
      <c r="I52" s="662" t="s">
        <v>768</v>
      </c>
      <c r="J52" s="662" t="s">
        <v>769</v>
      </c>
      <c r="K52" s="662" t="s">
        <v>770</v>
      </c>
      <c r="L52" s="664">
        <v>184.09999999999994</v>
      </c>
      <c r="M52" s="664">
        <v>1</v>
      </c>
      <c r="N52" s="665">
        <v>184.09999999999994</v>
      </c>
    </row>
    <row r="53" spans="1:14" ht="14.4" customHeight="1" x14ac:dyDescent="0.3">
      <c r="A53" s="660" t="s">
        <v>571</v>
      </c>
      <c r="B53" s="661" t="s">
        <v>572</v>
      </c>
      <c r="C53" s="662" t="s">
        <v>576</v>
      </c>
      <c r="D53" s="663" t="s">
        <v>2537</v>
      </c>
      <c r="E53" s="662" t="s">
        <v>596</v>
      </c>
      <c r="F53" s="663" t="s">
        <v>2543</v>
      </c>
      <c r="G53" s="662" t="s">
        <v>608</v>
      </c>
      <c r="H53" s="662" t="s">
        <v>771</v>
      </c>
      <c r="I53" s="662" t="s">
        <v>772</v>
      </c>
      <c r="J53" s="662" t="s">
        <v>773</v>
      </c>
      <c r="K53" s="662" t="s">
        <v>774</v>
      </c>
      <c r="L53" s="664">
        <v>8.8730660210243268</v>
      </c>
      <c r="M53" s="664">
        <v>4</v>
      </c>
      <c r="N53" s="665">
        <v>35.492264084097307</v>
      </c>
    </row>
    <row r="54" spans="1:14" ht="14.4" customHeight="1" x14ac:dyDescent="0.3">
      <c r="A54" s="660" t="s">
        <v>571</v>
      </c>
      <c r="B54" s="661" t="s">
        <v>572</v>
      </c>
      <c r="C54" s="662" t="s">
        <v>576</v>
      </c>
      <c r="D54" s="663" t="s">
        <v>2537</v>
      </c>
      <c r="E54" s="662" t="s">
        <v>596</v>
      </c>
      <c r="F54" s="663" t="s">
        <v>2543</v>
      </c>
      <c r="G54" s="662" t="s">
        <v>608</v>
      </c>
      <c r="H54" s="662" t="s">
        <v>775</v>
      </c>
      <c r="I54" s="662" t="s">
        <v>776</v>
      </c>
      <c r="J54" s="662" t="s">
        <v>691</v>
      </c>
      <c r="K54" s="662" t="s">
        <v>777</v>
      </c>
      <c r="L54" s="664">
        <v>21.703988957448029</v>
      </c>
      <c r="M54" s="664">
        <v>31</v>
      </c>
      <c r="N54" s="665">
        <v>672.82365768088891</v>
      </c>
    </row>
    <row r="55" spans="1:14" ht="14.4" customHeight="1" x14ac:dyDescent="0.3">
      <c r="A55" s="660" t="s">
        <v>571</v>
      </c>
      <c r="B55" s="661" t="s">
        <v>572</v>
      </c>
      <c r="C55" s="662" t="s">
        <v>576</v>
      </c>
      <c r="D55" s="663" t="s">
        <v>2537</v>
      </c>
      <c r="E55" s="662" t="s">
        <v>596</v>
      </c>
      <c r="F55" s="663" t="s">
        <v>2543</v>
      </c>
      <c r="G55" s="662" t="s">
        <v>608</v>
      </c>
      <c r="H55" s="662" t="s">
        <v>778</v>
      </c>
      <c r="I55" s="662" t="s">
        <v>779</v>
      </c>
      <c r="J55" s="662" t="s">
        <v>780</v>
      </c>
      <c r="K55" s="662" t="s">
        <v>781</v>
      </c>
      <c r="L55" s="664">
        <v>28.069994864810695</v>
      </c>
      <c r="M55" s="664">
        <v>3</v>
      </c>
      <c r="N55" s="665">
        <v>84.209984594432086</v>
      </c>
    </row>
    <row r="56" spans="1:14" ht="14.4" customHeight="1" x14ac:dyDescent="0.3">
      <c r="A56" s="660" t="s">
        <v>571</v>
      </c>
      <c r="B56" s="661" t="s">
        <v>572</v>
      </c>
      <c r="C56" s="662" t="s">
        <v>576</v>
      </c>
      <c r="D56" s="663" t="s">
        <v>2537</v>
      </c>
      <c r="E56" s="662" t="s">
        <v>596</v>
      </c>
      <c r="F56" s="663" t="s">
        <v>2543</v>
      </c>
      <c r="G56" s="662" t="s">
        <v>608</v>
      </c>
      <c r="H56" s="662" t="s">
        <v>782</v>
      </c>
      <c r="I56" s="662" t="s">
        <v>783</v>
      </c>
      <c r="J56" s="662" t="s">
        <v>784</v>
      </c>
      <c r="K56" s="662" t="s">
        <v>785</v>
      </c>
      <c r="L56" s="664">
        <v>62.794896123056375</v>
      </c>
      <c r="M56" s="664">
        <v>8</v>
      </c>
      <c r="N56" s="665">
        <v>502.359168984451</v>
      </c>
    </row>
    <row r="57" spans="1:14" ht="14.4" customHeight="1" x14ac:dyDescent="0.3">
      <c r="A57" s="660" t="s">
        <v>571</v>
      </c>
      <c r="B57" s="661" t="s">
        <v>572</v>
      </c>
      <c r="C57" s="662" t="s">
        <v>576</v>
      </c>
      <c r="D57" s="663" t="s">
        <v>2537</v>
      </c>
      <c r="E57" s="662" t="s">
        <v>596</v>
      </c>
      <c r="F57" s="663" t="s">
        <v>2543</v>
      </c>
      <c r="G57" s="662" t="s">
        <v>608</v>
      </c>
      <c r="H57" s="662" t="s">
        <v>786</v>
      </c>
      <c r="I57" s="662" t="s">
        <v>787</v>
      </c>
      <c r="J57" s="662" t="s">
        <v>788</v>
      </c>
      <c r="K57" s="662" t="s">
        <v>789</v>
      </c>
      <c r="L57" s="664">
        <v>74.947499868956385</v>
      </c>
      <c r="M57" s="664">
        <v>8</v>
      </c>
      <c r="N57" s="665">
        <v>599.57999895165108</v>
      </c>
    </row>
    <row r="58" spans="1:14" ht="14.4" customHeight="1" x14ac:dyDescent="0.3">
      <c r="A58" s="660" t="s">
        <v>571</v>
      </c>
      <c r="B58" s="661" t="s">
        <v>572</v>
      </c>
      <c r="C58" s="662" t="s">
        <v>576</v>
      </c>
      <c r="D58" s="663" t="s">
        <v>2537</v>
      </c>
      <c r="E58" s="662" t="s">
        <v>596</v>
      </c>
      <c r="F58" s="663" t="s">
        <v>2543</v>
      </c>
      <c r="G58" s="662" t="s">
        <v>608</v>
      </c>
      <c r="H58" s="662" t="s">
        <v>790</v>
      </c>
      <c r="I58" s="662" t="s">
        <v>791</v>
      </c>
      <c r="J58" s="662" t="s">
        <v>792</v>
      </c>
      <c r="K58" s="662" t="s">
        <v>793</v>
      </c>
      <c r="L58" s="664">
        <v>150.54669815715027</v>
      </c>
      <c r="M58" s="664">
        <v>13</v>
      </c>
      <c r="N58" s="665">
        <v>1957.1070760429534</v>
      </c>
    </row>
    <row r="59" spans="1:14" ht="14.4" customHeight="1" x14ac:dyDescent="0.3">
      <c r="A59" s="660" t="s">
        <v>571</v>
      </c>
      <c r="B59" s="661" t="s">
        <v>572</v>
      </c>
      <c r="C59" s="662" t="s">
        <v>576</v>
      </c>
      <c r="D59" s="663" t="s">
        <v>2537</v>
      </c>
      <c r="E59" s="662" t="s">
        <v>596</v>
      </c>
      <c r="F59" s="663" t="s">
        <v>2543</v>
      </c>
      <c r="G59" s="662" t="s">
        <v>608</v>
      </c>
      <c r="H59" s="662" t="s">
        <v>794</v>
      </c>
      <c r="I59" s="662" t="s">
        <v>795</v>
      </c>
      <c r="J59" s="662" t="s">
        <v>796</v>
      </c>
      <c r="K59" s="662" t="s">
        <v>797</v>
      </c>
      <c r="L59" s="664">
        <v>66.806666666666629</v>
      </c>
      <c r="M59" s="664">
        <v>3</v>
      </c>
      <c r="N59" s="665">
        <v>200.4199999999999</v>
      </c>
    </row>
    <row r="60" spans="1:14" ht="14.4" customHeight="1" x14ac:dyDescent="0.3">
      <c r="A60" s="660" t="s">
        <v>571</v>
      </c>
      <c r="B60" s="661" t="s">
        <v>572</v>
      </c>
      <c r="C60" s="662" t="s">
        <v>576</v>
      </c>
      <c r="D60" s="663" t="s">
        <v>2537</v>
      </c>
      <c r="E60" s="662" t="s">
        <v>596</v>
      </c>
      <c r="F60" s="663" t="s">
        <v>2543</v>
      </c>
      <c r="G60" s="662" t="s">
        <v>608</v>
      </c>
      <c r="H60" s="662" t="s">
        <v>798</v>
      </c>
      <c r="I60" s="662" t="s">
        <v>799</v>
      </c>
      <c r="J60" s="662" t="s">
        <v>800</v>
      </c>
      <c r="K60" s="662" t="s">
        <v>801</v>
      </c>
      <c r="L60" s="664">
        <v>82.884324355964765</v>
      </c>
      <c r="M60" s="664">
        <v>7</v>
      </c>
      <c r="N60" s="665">
        <v>580.19027049175338</v>
      </c>
    </row>
    <row r="61" spans="1:14" ht="14.4" customHeight="1" x14ac:dyDescent="0.3">
      <c r="A61" s="660" t="s">
        <v>571</v>
      </c>
      <c r="B61" s="661" t="s">
        <v>572</v>
      </c>
      <c r="C61" s="662" t="s">
        <v>576</v>
      </c>
      <c r="D61" s="663" t="s">
        <v>2537</v>
      </c>
      <c r="E61" s="662" t="s">
        <v>596</v>
      </c>
      <c r="F61" s="663" t="s">
        <v>2543</v>
      </c>
      <c r="G61" s="662" t="s">
        <v>608</v>
      </c>
      <c r="H61" s="662" t="s">
        <v>802</v>
      </c>
      <c r="I61" s="662" t="s">
        <v>803</v>
      </c>
      <c r="J61" s="662" t="s">
        <v>804</v>
      </c>
      <c r="K61" s="662" t="s">
        <v>805</v>
      </c>
      <c r="L61" s="664">
        <v>154.78100000000001</v>
      </c>
      <c r="M61" s="664">
        <v>2</v>
      </c>
      <c r="N61" s="665">
        <v>309.56200000000001</v>
      </c>
    </row>
    <row r="62" spans="1:14" ht="14.4" customHeight="1" x14ac:dyDescent="0.3">
      <c r="A62" s="660" t="s">
        <v>571</v>
      </c>
      <c r="B62" s="661" t="s">
        <v>572</v>
      </c>
      <c r="C62" s="662" t="s">
        <v>576</v>
      </c>
      <c r="D62" s="663" t="s">
        <v>2537</v>
      </c>
      <c r="E62" s="662" t="s">
        <v>596</v>
      </c>
      <c r="F62" s="663" t="s">
        <v>2543</v>
      </c>
      <c r="G62" s="662" t="s">
        <v>608</v>
      </c>
      <c r="H62" s="662" t="s">
        <v>806</v>
      </c>
      <c r="I62" s="662" t="s">
        <v>807</v>
      </c>
      <c r="J62" s="662" t="s">
        <v>808</v>
      </c>
      <c r="K62" s="662" t="s">
        <v>809</v>
      </c>
      <c r="L62" s="664">
        <v>117.41</v>
      </c>
      <c r="M62" s="664">
        <v>1</v>
      </c>
      <c r="N62" s="665">
        <v>117.41</v>
      </c>
    </row>
    <row r="63" spans="1:14" ht="14.4" customHeight="1" x14ac:dyDescent="0.3">
      <c r="A63" s="660" t="s">
        <v>571</v>
      </c>
      <c r="B63" s="661" t="s">
        <v>572</v>
      </c>
      <c r="C63" s="662" t="s">
        <v>576</v>
      </c>
      <c r="D63" s="663" t="s">
        <v>2537</v>
      </c>
      <c r="E63" s="662" t="s">
        <v>596</v>
      </c>
      <c r="F63" s="663" t="s">
        <v>2543</v>
      </c>
      <c r="G63" s="662" t="s">
        <v>608</v>
      </c>
      <c r="H63" s="662" t="s">
        <v>810</v>
      </c>
      <c r="I63" s="662" t="s">
        <v>811</v>
      </c>
      <c r="J63" s="662" t="s">
        <v>812</v>
      </c>
      <c r="K63" s="662" t="s">
        <v>813</v>
      </c>
      <c r="L63" s="664">
        <v>160.53318844126903</v>
      </c>
      <c r="M63" s="664">
        <v>13</v>
      </c>
      <c r="N63" s="665">
        <v>2086.9314497364976</v>
      </c>
    </row>
    <row r="64" spans="1:14" ht="14.4" customHeight="1" x14ac:dyDescent="0.3">
      <c r="A64" s="660" t="s">
        <v>571</v>
      </c>
      <c r="B64" s="661" t="s">
        <v>572</v>
      </c>
      <c r="C64" s="662" t="s">
        <v>576</v>
      </c>
      <c r="D64" s="663" t="s">
        <v>2537</v>
      </c>
      <c r="E64" s="662" t="s">
        <v>596</v>
      </c>
      <c r="F64" s="663" t="s">
        <v>2543</v>
      </c>
      <c r="G64" s="662" t="s">
        <v>608</v>
      </c>
      <c r="H64" s="662" t="s">
        <v>814</v>
      </c>
      <c r="I64" s="662" t="s">
        <v>815</v>
      </c>
      <c r="J64" s="662" t="s">
        <v>816</v>
      </c>
      <c r="K64" s="662" t="s">
        <v>817</v>
      </c>
      <c r="L64" s="664">
        <v>64.256567009601341</v>
      </c>
      <c r="M64" s="664">
        <v>32</v>
      </c>
      <c r="N64" s="665">
        <v>2056.2101443072429</v>
      </c>
    </row>
    <row r="65" spans="1:14" ht="14.4" customHeight="1" x14ac:dyDescent="0.3">
      <c r="A65" s="660" t="s">
        <v>571</v>
      </c>
      <c r="B65" s="661" t="s">
        <v>572</v>
      </c>
      <c r="C65" s="662" t="s">
        <v>576</v>
      </c>
      <c r="D65" s="663" t="s">
        <v>2537</v>
      </c>
      <c r="E65" s="662" t="s">
        <v>596</v>
      </c>
      <c r="F65" s="663" t="s">
        <v>2543</v>
      </c>
      <c r="G65" s="662" t="s">
        <v>608</v>
      </c>
      <c r="H65" s="662" t="s">
        <v>818</v>
      </c>
      <c r="I65" s="662" t="s">
        <v>819</v>
      </c>
      <c r="J65" s="662" t="s">
        <v>820</v>
      </c>
      <c r="K65" s="662" t="s">
        <v>821</v>
      </c>
      <c r="L65" s="664">
        <v>128.52000000000001</v>
      </c>
      <c r="M65" s="664">
        <v>1</v>
      </c>
      <c r="N65" s="665">
        <v>128.52000000000001</v>
      </c>
    </row>
    <row r="66" spans="1:14" ht="14.4" customHeight="1" x14ac:dyDescent="0.3">
      <c r="A66" s="660" t="s">
        <v>571</v>
      </c>
      <c r="B66" s="661" t="s">
        <v>572</v>
      </c>
      <c r="C66" s="662" t="s">
        <v>576</v>
      </c>
      <c r="D66" s="663" t="s">
        <v>2537</v>
      </c>
      <c r="E66" s="662" t="s">
        <v>596</v>
      </c>
      <c r="F66" s="663" t="s">
        <v>2543</v>
      </c>
      <c r="G66" s="662" t="s">
        <v>608</v>
      </c>
      <c r="H66" s="662" t="s">
        <v>822</v>
      </c>
      <c r="I66" s="662" t="s">
        <v>823</v>
      </c>
      <c r="J66" s="662" t="s">
        <v>824</v>
      </c>
      <c r="K66" s="662" t="s">
        <v>684</v>
      </c>
      <c r="L66" s="664">
        <v>70.390000000000015</v>
      </c>
      <c r="M66" s="664">
        <v>1</v>
      </c>
      <c r="N66" s="665">
        <v>70.390000000000015</v>
      </c>
    </row>
    <row r="67" spans="1:14" ht="14.4" customHeight="1" x14ac:dyDescent="0.3">
      <c r="A67" s="660" t="s">
        <v>571</v>
      </c>
      <c r="B67" s="661" t="s">
        <v>572</v>
      </c>
      <c r="C67" s="662" t="s">
        <v>576</v>
      </c>
      <c r="D67" s="663" t="s">
        <v>2537</v>
      </c>
      <c r="E67" s="662" t="s">
        <v>596</v>
      </c>
      <c r="F67" s="663" t="s">
        <v>2543</v>
      </c>
      <c r="G67" s="662" t="s">
        <v>608</v>
      </c>
      <c r="H67" s="662" t="s">
        <v>825</v>
      </c>
      <c r="I67" s="662" t="s">
        <v>826</v>
      </c>
      <c r="J67" s="662" t="s">
        <v>827</v>
      </c>
      <c r="K67" s="662" t="s">
        <v>828</v>
      </c>
      <c r="L67" s="664">
        <v>41.094999999999999</v>
      </c>
      <c r="M67" s="664">
        <v>40</v>
      </c>
      <c r="N67" s="665">
        <v>1643.8</v>
      </c>
    </row>
    <row r="68" spans="1:14" ht="14.4" customHeight="1" x14ac:dyDescent="0.3">
      <c r="A68" s="660" t="s">
        <v>571</v>
      </c>
      <c r="B68" s="661" t="s">
        <v>572</v>
      </c>
      <c r="C68" s="662" t="s">
        <v>576</v>
      </c>
      <c r="D68" s="663" t="s">
        <v>2537</v>
      </c>
      <c r="E68" s="662" t="s">
        <v>596</v>
      </c>
      <c r="F68" s="663" t="s">
        <v>2543</v>
      </c>
      <c r="G68" s="662" t="s">
        <v>608</v>
      </c>
      <c r="H68" s="662" t="s">
        <v>829</v>
      </c>
      <c r="I68" s="662" t="s">
        <v>830</v>
      </c>
      <c r="J68" s="662" t="s">
        <v>831</v>
      </c>
      <c r="K68" s="662" t="s">
        <v>832</v>
      </c>
      <c r="L68" s="664">
        <v>120.5670728125792</v>
      </c>
      <c r="M68" s="664">
        <v>4</v>
      </c>
      <c r="N68" s="665">
        <v>482.26829125031679</v>
      </c>
    </row>
    <row r="69" spans="1:14" ht="14.4" customHeight="1" x14ac:dyDescent="0.3">
      <c r="A69" s="660" t="s">
        <v>571</v>
      </c>
      <c r="B69" s="661" t="s">
        <v>572</v>
      </c>
      <c r="C69" s="662" t="s">
        <v>576</v>
      </c>
      <c r="D69" s="663" t="s">
        <v>2537</v>
      </c>
      <c r="E69" s="662" t="s">
        <v>596</v>
      </c>
      <c r="F69" s="663" t="s">
        <v>2543</v>
      </c>
      <c r="G69" s="662" t="s">
        <v>608</v>
      </c>
      <c r="H69" s="662" t="s">
        <v>833</v>
      </c>
      <c r="I69" s="662" t="s">
        <v>834</v>
      </c>
      <c r="J69" s="662" t="s">
        <v>835</v>
      </c>
      <c r="K69" s="662" t="s">
        <v>836</v>
      </c>
      <c r="L69" s="664">
        <v>122.08447058123978</v>
      </c>
      <c r="M69" s="664">
        <v>13</v>
      </c>
      <c r="N69" s="665">
        <v>1587.0981175561171</v>
      </c>
    </row>
    <row r="70" spans="1:14" ht="14.4" customHeight="1" x14ac:dyDescent="0.3">
      <c r="A70" s="660" t="s">
        <v>571</v>
      </c>
      <c r="B70" s="661" t="s">
        <v>572</v>
      </c>
      <c r="C70" s="662" t="s">
        <v>576</v>
      </c>
      <c r="D70" s="663" t="s">
        <v>2537</v>
      </c>
      <c r="E70" s="662" t="s">
        <v>596</v>
      </c>
      <c r="F70" s="663" t="s">
        <v>2543</v>
      </c>
      <c r="G70" s="662" t="s">
        <v>608</v>
      </c>
      <c r="H70" s="662" t="s">
        <v>837</v>
      </c>
      <c r="I70" s="662" t="s">
        <v>838</v>
      </c>
      <c r="J70" s="662" t="s">
        <v>835</v>
      </c>
      <c r="K70" s="662" t="s">
        <v>839</v>
      </c>
      <c r="L70" s="664">
        <v>137.25123572006166</v>
      </c>
      <c r="M70" s="664">
        <v>7</v>
      </c>
      <c r="N70" s="665">
        <v>960.75865004043158</v>
      </c>
    </row>
    <row r="71" spans="1:14" ht="14.4" customHeight="1" x14ac:dyDescent="0.3">
      <c r="A71" s="660" t="s">
        <v>571</v>
      </c>
      <c r="B71" s="661" t="s">
        <v>572</v>
      </c>
      <c r="C71" s="662" t="s">
        <v>576</v>
      </c>
      <c r="D71" s="663" t="s">
        <v>2537</v>
      </c>
      <c r="E71" s="662" t="s">
        <v>596</v>
      </c>
      <c r="F71" s="663" t="s">
        <v>2543</v>
      </c>
      <c r="G71" s="662" t="s">
        <v>608</v>
      </c>
      <c r="H71" s="662" t="s">
        <v>840</v>
      </c>
      <c r="I71" s="662" t="s">
        <v>841</v>
      </c>
      <c r="J71" s="662" t="s">
        <v>842</v>
      </c>
      <c r="K71" s="662" t="s">
        <v>843</v>
      </c>
      <c r="L71" s="664">
        <v>79.73</v>
      </c>
      <c r="M71" s="664">
        <v>3</v>
      </c>
      <c r="N71" s="665">
        <v>239.19</v>
      </c>
    </row>
    <row r="72" spans="1:14" ht="14.4" customHeight="1" x14ac:dyDescent="0.3">
      <c r="A72" s="660" t="s">
        <v>571</v>
      </c>
      <c r="B72" s="661" t="s">
        <v>572</v>
      </c>
      <c r="C72" s="662" t="s">
        <v>576</v>
      </c>
      <c r="D72" s="663" t="s">
        <v>2537</v>
      </c>
      <c r="E72" s="662" t="s">
        <v>596</v>
      </c>
      <c r="F72" s="663" t="s">
        <v>2543</v>
      </c>
      <c r="G72" s="662" t="s">
        <v>608</v>
      </c>
      <c r="H72" s="662" t="s">
        <v>844</v>
      </c>
      <c r="I72" s="662" t="s">
        <v>845</v>
      </c>
      <c r="J72" s="662" t="s">
        <v>846</v>
      </c>
      <c r="K72" s="662" t="s">
        <v>847</v>
      </c>
      <c r="L72" s="664">
        <v>70.00743823539247</v>
      </c>
      <c r="M72" s="664">
        <v>5</v>
      </c>
      <c r="N72" s="665">
        <v>350.03719117696232</v>
      </c>
    </row>
    <row r="73" spans="1:14" ht="14.4" customHeight="1" x14ac:dyDescent="0.3">
      <c r="A73" s="660" t="s">
        <v>571</v>
      </c>
      <c r="B73" s="661" t="s">
        <v>572</v>
      </c>
      <c r="C73" s="662" t="s">
        <v>576</v>
      </c>
      <c r="D73" s="663" t="s">
        <v>2537</v>
      </c>
      <c r="E73" s="662" t="s">
        <v>596</v>
      </c>
      <c r="F73" s="663" t="s">
        <v>2543</v>
      </c>
      <c r="G73" s="662" t="s">
        <v>608</v>
      </c>
      <c r="H73" s="662" t="s">
        <v>848</v>
      </c>
      <c r="I73" s="662" t="s">
        <v>849</v>
      </c>
      <c r="J73" s="662" t="s">
        <v>850</v>
      </c>
      <c r="K73" s="662" t="s">
        <v>851</v>
      </c>
      <c r="L73" s="664">
        <v>128.22999999999999</v>
      </c>
      <c r="M73" s="664">
        <v>2</v>
      </c>
      <c r="N73" s="665">
        <v>256.45999999999998</v>
      </c>
    </row>
    <row r="74" spans="1:14" ht="14.4" customHeight="1" x14ac:dyDescent="0.3">
      <c r="A74" s="660" t="s">
        <v>571</v>
      </c>
      <c r="B74" s="661" t="s">
        <v>572</v>
      </c>
      <c r="C74" s="662" t="s">
        <v>576</v>
      </c>
      <c r="D74" s="663" t="s">
        <v>2537</v>
      </c>
      <c r="E74" s="662" t="s">
        <v>596</v>
      </c>
      <c r="F74" s="663" t="s">
        <v>2543</v>
      </c>
      <c r="G74" s="662" t="s">
        <v>608</v>
      </c>
      <c r="H74" s="662" t="s">
        <v>852</v>
      </c>
      <c r="I74" s="662" t="s">
        <v>852</v>
      </c>
      <c r="J74" s="662" t="s">
        <v>695</v>
      </c>
      <c r="K74" s="662" t="s">
        <v>853</v>
      </c>
      <c r="L74" s="664">
        <v>107.16625000000001</v>
      </c>
      <c r="M74" s="664">
        <v>8</v>
      </c>
      <c r="N74" s="665">
        <v>857.33</v>
      </c>
    </row>
    <row r="75" spans="1:14" ht="14.4" customHeight="1" x14ac:dyDescent="0.3">
      <c r="A75" s="660" t="s">
        <v>571</v>
      </c>
      <c r="B75" s="661" t="s">
        <v>572</v>
      </c>
      <c r="C75" s="662" t="s">
        <v>576</v>
      </c>
      <c r="D75" s="663" t="s">
        <v>2537</v>
      </c>
      <c r="E75" s="662" t="s">
        <v>596</v>
      </c>
      <c r="F75" s="663" t="s">
        <v>2543</v>
      </c>
      <c r="G75" s="662" t="s">
        <v>608</v>
      </c>
      <c r="H75" s="662" t="s">
        <v>854</v>
      </c>
      <c r="I75" s="662" t="s">
        <v>855</v>
      </c>
      <c r="J75" s="662" t="s">
        <v>856</v>
      </c>
      <c r="K75" s="662" t="s">
        <v>857</v>
      </c>
      <c r="L75" s="664">
        <v>41.484485930745855</v>
      </c>
      <c r="M75" s="664">
        <v>11</v>
      </c>
      <c r="N75" s="665">
        <v>456.32934523820438</v>
      </c>
    </row>
    <row r="76" spans="1:14" ht="14.4" customHeight="1" x14ac:dyDescent="0.3">
      <c r="A76" s="660" t="s">
        <v>571</v>
      </c>
      <c r="B76" s="661" t="s">
        <v>572</v>
      </c>
      <c r="C76" s="662" t="s">
        <v>576</v>
      </c>
      <c r="D76" s="663" t="s">
        <v>2537</v>
      </c>
      <c r="E76" s="662" t="s">
        <v>596</v>
      </c>
      <c r="F76" s="663" t="s">
        <v>2543</v>
      </c>
      <c r="G76" s="662" t="s">
        <v>608</v>
      </c>
      <c r="H76" s="662" t="s">
        <v>858</v>
      </c>
      <c r="I76" s="662" t="s">
        <v>859</v>
      </c>
      <c r="J76" s="662" t="s">
        <v>856</v>
      </c>
      <c r="K76" s="662" t="s">
        <v>860</v>
      </c>
      <c r="L76" s="664">
        <v>279.74828958608038</v>
      </c>
      <c r="M76" s="664">
        <v>7</v>
      </c>
      <c r="N76" s="665">
        <v>1958.2380271025627</v>
      </c>
    </row>
    <row r="77" spans="1:14" ht="14.4" customHeight="1" x14ac:dyDescent="0.3">
      <c r="A77" s="660" t="s">
        <v>571</v>
      </c>
      <c r="B77" s="661" t="s">
        <v>572</v>
      </c>
      <c r="C77" s="662" t="s">
        <v>576</v>
      </c>
      <c r="D77" s="663" t="s">
        <v>2537</v>
      </c>
      <c r="E77" s="662" t="s">
        <v>596</v>
      </c>
      <c r="F77" s="663" t="s">
        <v>2543</v>
      </c>
      <c r="G77" s="662" t="s">
        <v>608</v>
      </c>
      <c r="H77" s="662" t="s">
        <v>861</v>
      </c>
      <c r="I77" s="662" t="s">
        <v>862</v>
      </c>
      <c r="J77" s="662" t="s">
        <v>863</v>
      </c>
      <c r="K77" s="662" t="s">
        <v>864</v>
      </c>
      <c r="L77" s="664">
        <v>381.49622650989363</v>
      </c>
      <c r="M77" s="664">
        <v>6</v>
      </c>
      <c r="N77" s="665">
        <v>2288.9773590593618</v>
      </c>
    </row>
    <row r="78" spans="1:14" ht="14.4" customHeight="1" x14ac:dyDescent="0.3">
      <c r="A78" s="660" t="s">
        <v>571</v>
      </c>
      <c r="B78" s="661" t="s">
        <v>572</v>
      </c>
      <c r="C78" s="662" t="s">
        <v>576</v>
      </c>
      <c r="D78" s="663" t="s">
        <v>2537</v>
      </c>
      <c r="E78" s="662" t="s">
        <v>596</v>
      </c>
      <c r="F78" s="663" t="s">
        <v>2543</v>
      </c>
      <c r="G78" s="662" t="s">
        <v>608</v>
      </c>
      <c r="H78" s="662" t="s">
        <v>865</v>
      </c>
      <c r="I78" s="662" t="s">
        <v>866</v>
      </c>
      <c r="J78" s="662" t="s">
        <v>867</v>
      </c>
      <c r="K78" s="662" t="s">
        <v>868</v>
      </c>
      <c r="L78" s="664">
        <v>39.413355151719323</v>
      </c>
      <c r="M78" s="664">
        <v>9</v>
      </c>
      <c r="N78" s="665">
        <v>354.7201963654739</v>
      </c>
    </row>
    <row r="79" spans="1:14" ht="14.4" customHeight="1" x14ac:dyDescent="0.3">
      <c r="A79" s="660" t="s">
        <v>571</v>
      </c>
      <c r="B79" s="661" t="s">
        <v>572</v>
      </c>
      <c r="C79" s="662" t="s">
        <v>576</v>
      </c>
      <c r="D79" s="663" t="s">
        <v>2537</v>
      </c>
      <c r="E79" s="662" t="s">
        <v>596</v>
      </c>
      <c r="F79" s="663" t="s">
        <v>2543</v>
      </c>
      <c r="G79" s="662" t="s">
        <v>608</v>
      </c>
      <c r="H79" s="662" t="s">
        <v>869</v>
      </c>
      <c r="I79" s="662" t="s">
        <v>870</v>
      </c>
      <c r="J79" s="662" t="s">
        <v>871</v>
      </c>
      <c r="K79" s="662" t="s">
        <v>872</v>
      </c>
      <c r="L79" s="664">
        <v>112.49000000000001</v>
      </c>
      <c r="M79" s="664">
        <v>2</v>
      </c>
      <c r="N79" s="665">
        <v>224.98000000000002</v>
      </c>
    </row>
    <row r="80" spans="1:14" ht="14.4" customHeight="1" x14ac:dyDescent="0.3">
      <c r="A80" s="660" t="s">
        <v>571</v>
      </c>
      <c r="B80" s="661" t="s">
        <v>572</v>
      </c>
      <c r="C80" s="662" t="s">
        <v>576</v>
      </c>
      <c r="D80" s="663" t="s">
        <v>2537</v>
      </c>
      <c r="E80" s="662" t="s">
        <v>596</v>
      </c>
      <c r="F80" s="663" t="s">
        <v>2543</v>
      </c>
      <c r="G80" s="662" t="s">
        <v>608</v>
      </c>
      <c r="H80" s="662" t="s">
        <v>873</v>
      </c>
      <c r="I80" s="662" t="s">
        <v>874</v>
      </c>
      <c r="J80" s="662" t="s">
        <v>875</v>
      </c>
      <c r="K80" s="662" t="s">
        <v>876</v>
      </c>
      <c r="L80" s="664">
        <v>47.28</v>
      </c>
      <c r="M80" s="664">
        <v>1</v>
      </c>
      <c r="N80" s="665">
        <v>47.28</v>
      </c>
    </row>
    <row r="81" spans="1:14" ht="14.4" customHeight="1" x14ac:dyDescent="0.3">
      <c r="A81" s="660" t="s">
        <v>571</v>
      </c>
      <c r="B81" s="661" t="s">
        <v>572</v>
      </c>
      <c r="C81" s="662" t="s">
        <v>576</v>
      </c>
      <c r="D81" s="663" t="s">
        <v>2537</v>
      </c>
      <c r="E81" s="662" t="s">
        <v>596</v>
      </c>
      <c r="F81" s="663" t="s">
        <v>2543</v>
      </c>
      <c r="G81" s="662" t="s">
        <v>608</v>
      </c>
      <c r="H81" s="662" t="s">
        <v>877</v>
      </c>
      <c r="I81" s="662" t="s">
        <v>878</v>
      </c>
      <c r="J81" s="662" t="s">
        <v>879</v>
      </c>
      <c r="K81" s="662" t="s">
        <v>880</v>
      </c>
      <c r="L81" s="664">
        <v>9.3969426384650543</v>
      </c>
      <c r="M81" s="664">
        <v>29</v>
      </c>
      <c r="N81" s="665">
        <v>272.51133651548656</v>
      </c>
    </row>
    <row r="82" spans="1:14" ht="14.4" customHeight="1" x14ac:dyDescent="0.3">
      <c r="A82" s="660" t="s">
        <v>571</v>
      </c>
      <c r="B82" s="661" t="s">
        <v>572</v>
      </c>
      <c r="C82" s="662" t="s">
        <v>576</v>
      </c>
      <c r="D82" s="663" t="s">
        <v>2537</v>
      </c>
      <c r="E82" s="662" t="s">
        <v>596</v>
      </c>
      <c r="F82" s="663" t="s">
        <v>2543</v>
      </c>
      <c r="G82" s="662" t="s">
        <v>608</v>
      </c>
      <c r="H82" s="662" t="s">
        <v>881</v>
      </c>
      <c r="I82" s="662" t="s">
        <v>882</v>
      </c>
      <c r="J82" s="662" t="s">
        <v>883</v>
      </c>
      <c r="K82" s="662" t="s">
        <v>884</v>
      </c>
      <c r="L82" s="664">
        <v>54.530000000000008</v>
      </c>
      <c r="M82" s="664">
        <v>1</v>
      </c>
      <c r="N82" s="665">
        <v>54.530000000000008</v>
      </c>
    </row>
    <row r="83" spans="1:14" ht="14.4" customHeight="1" x14ac:dyDescent="0.3">
      <c r="A83" s="660" t="s">
        <v>571</v>
      </c>
      <c r="B83" s="661" t="s">
        <v>572</v>
      </c>
      <c r="C83" s="662" t="s">
        <v>576</v>
      </c>
      <c r="D83" s="663" t="s">
        <v>2537</v>
      </c>
      <c r="E83" s="662" t="s">
        <v>596</v>
      </c>
      <c r="F83" s="663" t="s">
        <v>2543</v>
      </c>
      <c r="G83" s="662" t="s">
        <v>608</v>
      </c>
      <c r="H83" s="662" t="s">
        <v>885</v>
      </c>
      <c r="I83" s="662" t="s">
        <v>886</v>
      </c>
      <c r="J83" s="662" t="s">
        <v>887</v>
      </c>
      <c r="K83" s="662" t="s">
        <v>888</v>
      </c>
      <c r="L83" s="664">
        <v>26.875000000000011</v>
      </c>
      <c r="M83" s="664">
        <v>6</v>
      </c>
      <c r="N83" s="665">
        <v>161.25000000000006</v>
      </c>
    </row>
    <row r="84" spans="1:14" ht="14.4" customHeight="1" x14ac:dyDescent="0.3">
      <c r="A84" s="660" t="s">
        <v>571</v>
      </c>
      <c r="B84" s="661" t="s">
        <v>572</v>
      </c>
      <c r="C84" s="662" t="s">
        <v>576</v>
      </c>
      <c r="D84" s="663" t="s">
        <v>2537</v>
      </c>
      <c r="E84" s="662" t="s">
        <v>596</v>
      </c>
      <c r="F84" s="663" t="s">
        <v>2543</v>
      </c>
      <c r="G84" s="662" t="s">
        <v>608</v>
      </c>
      <c r="H84" s="662" t="s">
        <v>889</v>
      </c>
      <c r="I84" s="662" t="s">
        <v>890</v>
      </c>
      <c r="J84" s="662" t="s">
        <v>891</v>
      </c>
      <c r="K84" s="662" t="s">
        <v>892</v>
      </c>
      <c r="L84" s="664">
        <v>230.08986517780437</v>
      </c>
      <c r="M84" s="664">
        <v>8</v>
      </c>
      <c r="N84" s="665">
        <v>1840.718921422435</v>
      </c>
    </row>
    <row r="85" spans="1:14" ht="14.4" customHeight="1" x14ac:dyDescent="0.3">
      <c r="A85" s="660" t="s">
        <v>571</v>
      </c>
      <c r="B85" s="661" t="s">
        <v>572</v>
      </c>
      <c r="C85" s="662" t="s">
        <v>576</v>
      </c>
      <c r="D85" s="663" t="s">
        <v>2537</v>
      </c>
      <c r="E85" s="662" t="s">
        <v>596</v>
      </c>
      <c r="F85" s="663" t="s">
        <v>2543</v>
      </c>
      <c r="G85" s="662" t="s">
        <v>608</v>
      </c>
      <c r="H85" s="662" t="s">
        <v>893</v>
      </c>
      <c r="I85" s="662" t="s">
        <v>894</v>
      </c>
      <c r="J85" s="662" t="s">
        <v>895</v>
      </c>
      <c r="K85" s="662" t="s">
        <v>896</v>
      </c>
      <c r="L85" s="664">
        <v>143.35265473278719</v>
      </c>
      <c r="M85" s="664">
        <v>12</v>
      </c>
      <c r="N85" s="665">
        <v>1720.2318567934462</v>
      </c>
    </row>
    <row r="86" spans="1:14" ht="14.4" customHeight="1" x14ac:dyDescent="0.3">
      <c r="A86" s="660" t="s">
        <v>571</v>
      </c>
      <c r="B86" s="661" t="s">
        <v>572</v>
      </c>
      <c r="C86" s="662" t="s">
        <v>576</v>
      </c>
      <c r="D86" s="663" t="s">
        <v>2537</v>
      </c>
      <c r="E86" s="662" t="s">
        <v>596</v>
      </c>
      <c r="F86" s="663" t="s">
        <v>2543</v>
      </c>
      <c r="G86" s="662" t="s">
        <v>608</v>
      </c>
      <c r="H86" s="662" t="s">
        <v>897</v>
      </c>
      <c r="I86" s="662" t="s">
        <v>216</v>
      </c>
      <c r="J86" s="662" t="s">
        <v>898</v>
      </c>
      <c r="K86" s="662"/>
      <c r="L86" s="664">
        <v>97.320482387369353</v>
      </c>
      <c r="M86" s="664">
        <v>13</v>
      </c>
      <c r="N86" s="665">
        <v>1265.1662710358016</v>
      </c>
    </row>
    <row r="87" spans="1:14" ht="14.4" customHeight="1" x14ac:dyDescent="0.3">
      <c r="A87" s="660" t="s">
        <v>571</v>
      </c>
      <c r="B87" s="661" t="s">
        <v>572</v>
      </c>
      <c r="C87" s="662" t="s">
        <v>576</v>
      </c>
      <c r="D87" s="663" t="s">
        <v>2537</v>
      </c>
      <c r="E87" s="662" t="s">
        <v>596</v>
      </c>
      <c r="F87" s="663" t="s">
        <v>2543</v>
      </c>
      <c r="G87" s="662" t="s">
        <v>608</v>
      </c>
      <c r="H87" s="662" t="s">
        <v>899</v>
      </c>
      <c r="I87" s="662" t="s">
        <v>216</v>
      </c>
      <c r="J87" s="662" t="s">
        <v>900</v>
      </c>
      <c r="K87" s="662"/>
      <c r="L87" s="664">
        <v>21.296666666666656</v>
      </c>
      <c r="M87" s="664">
        <v>6</v>
      </c>
      <c r="N87" s="665">
        <v>127.77999999999994</v>
      </c>
    </row>
    <row r="88" spans="1:14" ht="14.4" customHeight="1" x14ac:dyDescent="0.3">
      <c r="A88" s="660" t="s">
        <v>571</v>
      </c>
      <c r="B88" s="661" t="s">
        <v>572</v>
      </c>
      <c r="C88" s="662" t="s">
        <v>576</v>
      </c>
      <c r="D88" s="663" t="s">
        <v>2537</v>
      </c>
      <c r="E88" s="662" t="s">
        <v>596</v>
      </c>
      <c r="F88" s="663" t="s">
        <v>2543</v>
      </c>
      <c r="G88" s="662" t="s">
        <v>608</v>
      </c>
      <c r="H88" s="662" t="s">
        <v>901</v>
      </c>
      <c r="I88" s="662" t="s">
        <v>216</v>
      </c>
      <c r="J88" s="662" t="s">
        <v>902</v>
      </c>
      <c r="K88" s="662"/>
      <c r="L88" s="664">
        <v>31.983142787300618</v>
      </c>
      <c r="M88" s="664">
        <v>3</v>
      </c>
      <c r="N88" s="665">
        <v>95.949428361901852</v>
      </c>
    </row>
    <row r="89" spans="1:14" ht="14.4" customHeight="1" x14ac:dyDescent="0.3">
      <c r="A89" s="660" t="s">
        <v>571</v>
      </c>
      <c r="B89" s="661" t="s">
        <v>572</v>
      </c>
      <c r="C89" s="662" t="s">
        <v>576</v>
      </c>
      <c r="D89" s="663" t="s">
        <v>2537</v>
      </c>
      <c r="E89" s="662" t="s">
        <v>596</v>
      </c>
      <c r="F89" s="663" t="s">
        <v>2543</v>
      </c>
      <c r="G89" s="662" t="s">
        <v>608</v>
      </c>
      <c r="H89" s="662" t="s">
        <v>903</v>
      </c>
      <c r="I89" s="662" t="s">
        <v>216</v>
      </c>
      <c r="J89" s="662" t="s">
        <v>904</v>
      </c>
      <c r="K89" s="662"/>
      <c r="L89" s="664">
        <v>146.10840287583906</v>
      </c>
      <c r="M89" s="664">
        <v>1</v>
      </c>
      <c r="N89" s="665">
        <v>146.10840287583906</v>
      </c>
    </row>
    <row r="90" spans="1:14" ht="14.4" customHeight="1" x14ac:dyDescent="0.3">
      <c r="A90" s="660" t="s">
        <v>571</v>
      </c>
      <c r="B90" s="661" t="s">
        <v>572</v>
      </c>
      <c r="C90" s="662" t="s">
        <v>576</v>
      </c>
      <c r="D90" s="663" t="s">
        <v>2537</v>
      </c>
      <c r="E90" s="662" t="s">
        <v>596</v>
      </c>
      <c r="F90" s="663" t="s">
        <v>2543</v>
      </c>
      <c r="G90" s="662" t="s">
        <v>608</v>
      </c>
      <c r="H90" s="662" t="s">
        <v>905</v>
      </c>
      <c r="I90" s="662" t="s">
        <v>906</v>
      </c>
      <c r="J90" s="662" t="s">
        <v>907</v>
      </c>
      <c r="K90" s="662" t="s">
        <v>908</v>
      </c>
      <c r="L90" s="664">
        <v>68.696819174461197</v>
      </c>
      <c r="M90" s="664">
        <v>8</v>
      </c>
      <c r="N90" s="665">
        <v>549.57455339568958</v>
      </c>
    </row>
    <row r="91" spans="1:14" ht="14.4" customHeight="1" x14ac:dyDescent="0.3">
      <c r="A91" s="660" t="s">
        <v>571</v>
      </c>
      <c r="B91" s="661" t="s">
        <v>572</v>
      </c>
      <c r="C91" s="662" t="s">
        <v>576</v>
      </c>
      <c r="D91" s="663" t="s">
        <v>2537</v>
      </c>
      <c r="E91" s="662" t="s">
        <v>596</v>
      </c>
      <c r="F91" s="663" t="s">
        <v>2543</v>
      </c>
      <c r="G91" s="662" t="s">
        <v>608</v>
      </c>
      <c r="H91" s="662" t="s">
        <v>909</v>
      </c>
      <c r="I91" s="662" t="s">
        <v>216</v>
      </c>
      <c r="J91" s="662" t="s">
        <v>910</v>
      </c>
      <c r="K91" s="662"/>
      <c r="L91" s="664">
        <v>22.550038041593094</v>
      </c>
      <c r="M91" s="664">
        <v>2</v>
      </c>
      <c r="N91" s="665">
        <v>45.100076083186188</v>
      </c>
    </row>
    <row r="92" spans="1:14" ht="14.4" customHeight="1" x14ac:dyDescent="0.3">
      <c r="A92" s="660" t="s">
        <v>571</v>
      </c>
      <c r="B92" s="661" t="s">
        <v>572</v>
      </c>
      <c r="C92" s="662" t="s">
        <v>576</v>
      </c>
      <c r="D92" s="663" t="s">
        <v>2537</v>
      </c>
      <c r="E92" s="662" t="s">
        <v>596</v>
      </c>
      <c r="F92" s="663" t="s">
        <v>2543</v>
      </c>
      <c r="G92" s="662" t="s">
        <v>608</v>
      </c>
      <c r="H92" s="662" t="s">
        <v>911</v>
      </c>
      <c r="I92" s="662" t="s">
        <v>912</v>
      </c>
      <c r="J92" s="662" t="s">
        <v>913</v>
      </c>
      <c r="K92" s="662" t="s">
        <v>914</v>
      </c>
      <c r="L92" s="664">
        <v>62.689616428675741</v>
      </c>
      <c r="M92" s="664">
        <v>8</v>
      </c>
      <c r="N92" s="665">
        <v>501.51693142940593</v>
      </c>
    </row>
    <row r="93" spans="1:14" ht="14.4" customHeight="1" x14ac:dyDescent="0.3">
      <c r="A93" s="660" t="s">
        <v>571</v>
      </c>
      <c r="B93" s="661" t="s">
        <v>572</v>
      </c>
      <c r="C93" s="662" t="s">
        <v>576</v>
      </c>
      <c r="D93" s="663" t="s">
        <v>2537</v>
      </c>
      <c r="E93" s="662" t="s">
        <v>596</v>
      </c>
      <c r="F93" s="663" t="s">
        <v>2543</v>
      </c>
      <c r="G93" s="662" t="s">
        <v>608</v>
      </c>
      <c r="H93" s="662" t="s">
        <v>915</v>
      </c>
      <c r="I93" s="662" t="s">
        <v>916</v>
      </c>
      <c r="J93" s="662" t="s">
        <v>917</v>
      </c>
      <c r="K93" s="662" t="s">
        <v>918</v>
      </c>
      <c r="L93" s="664">
        <v>114.82785789200152</v>
      </c>
      <c r="M93" s="664">
        <v>14</v>
      </c>
      <c r="N93" s="665">
        <v>1607.5900104880213</v>
      </c>
    </row>
    <row r="94" spans="1:14" ht="14.4" customHeight="1" x14ac:dyDescent="0.3">
      <c r="A94" s="660" t="s">
        <v>571</v>
      </c>
      <c r="B94" s="661" t="s">
        <v>572</v>
      </c>
      <c r="C94" s="662" t="s">
        <v>576</v>
      </c>
      <c r="D94" s="663" t="s">
        <v>2537</v>
      </c>
      <c r="E94" s="662" t="s">
        <v>596</v>
      </c>
      <c r="F94" s="663" t="s">
        <v>2543</v>
      </c>
      <c r="G94" s="662" t="s">
        <v>608</v>
      </c>
      <c r="H94" s="662" t="s">
        <v>919</v>
      </c>
      <c r="I94" s="662" t="s">
        <v>920</v>
      </c>
      <c r="J94" s="662" t="s">
        <v>921</v>
      </c>
      <c r="K94" s="662" t="s">
        <v>922</v>
      </c>
      <c r="L94" s="664">
        <v>34.624983611295413</v>
      </c>
      <c r="M94" s="664">
        <v>12</v>
      </c>
      <c r="N94" s="665">
        <v>415.49980333554498</v>
      </c>
    </row>
    <row r="95" spans="1:14" ht="14.4" customHeight="1" x14ac:dyDescent="0.3">
      <c r="A95" s="660" t="s">
        <v>571</v>
      </c>
      <c r="B95" s="661" t="s">
        <v>572</v>
      </c>
      <c r="C95" s="662" t="s">
        <v>576</v>
      </c>
      <c r="D95" s="663" t="s">
        <v>2537</v>
      </c>
      <c r="E95" s="662" t="s">
        <v>596</v>
      </c>
      <c r="F95" s="663" t="s">
        <v>2543</v>
      </c>
      <c r="G95" s="662" t="s">
        <v>608</v>
      </c>
      <c r="H95" s="662" t="s">
        <v>923</v>
      </c>
      <c r="I95" s="662" t="s">
        <v>924</v>
      </c>
      <c r="J95" s="662" t="s">
        <v>925</v>
      </c>
      <c r="K95" s="662" t="s">
        <v>926</v>
      </c>
      <c r="L95" s="664">
        <v>35.989890658095469</v>
      </c>
      <c r="M95" s="664">
        <v>4</v>
      </c>
      <c r="N95" s="665">
        <v>143.95956263238187</v>
      </c>
    </row>
    <row r="96" spans="1:14" ht="14.4" customHeight="1" x14ac:dyDescent="0.3">
      <c r="A96" s="660" t="s">
        <v>571</v>
      </c>
      <c r="B96" s="661" t="s">
        <v>572</v>
      </c>
      <c r="C96" s="662" t="s">
        <v>576</v>
      </c>
      <c r="D96" s="663" t="s">
        <v>2537</v>
      </c>
      <c r="E96" s="662" t="s">
        <v>596</v>
      </c>
      <c r="F96" s="663" t="s">
        <v>2543</v>
      </c>
      <c r="G96" s="662" t="s">
        <v>608</v>
      </c>
      <c r="H96" s="662" t="s">
        <v>927</v>
      </c>
      <c r="I96" s="662" t="s">
        <v>928</v>
      </c>
      <c r="J96" s="662" t="s">
        <v>929</v>
      </c>
      <c r="K96" s="662" t="s">
        <v>930</v>
      </c>
      <c r="L96" s="664">
        <v>40.776666666666678</v>
      </c>
      <c r="M96" s="664">
        <v>6</v>
      </c>
      <c r="N96" s="665">
        <v>244.66000000000008</v>
      </c>
    </row>
    <row r="97" spans="1:14" ht="14.4" customHeight="1" x14ac:dyDescent="0.3">
      <c r="A97" s="660" t="s">
        <v>571</v>
      </c>
      <c r="B97" s="661" t="s">
        <v>572</v>
      </c>
      <c r="C97" s="662" t="s">
        <v>576</v>
      </c>
      <c r="D97" s="663" t="s">
        <v>2537</v>
      </c>
      <c r="E97" s="662" t="s">
        <v>596</v>
      </c>
      <c r="F97" s="663" t="s">
        <v>2543</v>
      </c>
      <c r="G97" s="662" t="s">
        <v>608</v>
      </c>
      <c r="H97" s="662" t="s">
        <v>931</v>
      </c>
      <c r="I97" s="662" t="s">
        <v>932</v>
      </c>
      <c r="J97" s="662" t="s">
        <v>933</v>
      </c>
      <c r="K97" s="662" t="s">
        <v>934</v>
      </c>
      <c r="L97" s="664">
        <v>67.379999999999981</v>
      </c>
      <c r="M97" s="664">
        <v>1</v>
      </c>
      <c r="N97" s="665">
        <v>67.379999999999981</v>
      </c>
    </row>
    <row r="98" spans="1:14" ht="14.4" customHeight="1" x14ac:dyDescent="0.3">
      <c r="A98" s="660" t="s">
        <v>571</v>
      </c>
      <c r="B98" s="661" t="s">
        <v>572</v>
      </c>
      <c r="C98" s="662" t="s">
        <v>576</v>
      </c>
      <c r="D98" s="663" t="s">
        <v>2537</v>
      </c>
      <c r="E98" s="662" t="s">
        <v>596</v>
      </c>
      <c r="F98" s="663" t="s">
        <v>2543</v>
      </c>
      <c r="G98" s="662" t="s">
        <v>608</v>
      </c>
      <c r="H98" s="662" t="s">
        <v>935</v>
      </c>
      <c r="I98" s="662" t="s">
        <v>216</v>
      </c>
      <c r="J98" s="662" t="s">
        <v>936</v>
      </c>
      <c r="K98" s="662"/>
      <c r="L98" s="664">
        <v>59.119687017674217</v>
      </c>
      <c r="M98" s="664">
        <v>1</v>
      </c>
      <c r="N98" s="665">
        <v>59.119687017674217</v>
      </c>
    </row>
    <row r="99" spans="1:14" ht="14.4" customHeight="1" x14ac:dyDescent="0.3">
      <c r="A99" s="660" t="s">
        <v>571</v>
      </c>
      <c r="B99" s="661" t="s">
        <v>572</v>
      </c>
      <c r="C99" s="662" t="s">
        <v>576</v>
      </c>
      <c r="D99" s="663" t="s">
        <v>2537</v>
      </c>
      <c r="E99" s="662" t="s">
        <v>596</v>
      </c>
      <c r="F99" s="663" t="s">
        <v>2543</v>
      </c>
      <c r="G99" s="662" t="s">
        <v>608</v>
      </c>
      <c r="H99" s="662" t="s">
        <v>937</v>
      </c>
      <c r="I99" s="662" t="s">
        <v>938</v>
      </c>
      <c r="J99" s="662" t="s">
        <v>939</v>
      </c>
      <c r="K99" s="662" t="s">
        <v>940</v>
      </c>
      <c r="L99" s="664">
        <v>144.28</v>
      </c>
      <c r="M99" s="664">
        <v>1</v>
      </c>
      <c r="N99" s="665">
        <v>144.28</v>
      </c>
    </row>
    <row r="100" spans="1:14" ht="14.4" customHeight="1" x14ac:dyDescent="0.3">
      <c r="A100" s="660" t="s">
        <v>571</v>
      </c>
      <c r="B100" s="661" t="s">
        <v>572</v>
      </c>
      <c r="C100" s="662" t="s">
        <v>576</v>
      </c>
      <c r="D100" s="663" t="s">
        <v>2537</v>
      </c>
      <c r="E100" s="662" t="s">
        <v>596</v>
      </c>
      <c r="F100" s="663" t="s">
        <v>2543</v>
      </c>
      <c r="G100" s="662" t="s">
        <v>608</v>
      </c>
      <c r="H100" s="662" t="s">
        <v>941</v>
      </c>
      <c r="I100" s="662" t="s">
        <v>942</v>
      </c>
      <c r="J100" s="662" t="s">
        <v>939</v>
      </c>
      <c r="K100" s="662" t="s">
        <v>943</v>
      </c>
      <c r="L100" s="664">
        <v>34.670000000000009</v>
      </c>
      <c r="M100" s="664">
        <v>3</v>
      </c>
      <c r="N100" s="665">
        <v>104.01000000000002</v>
      </c>
    </row>
    <row r="101" spans="1:14" ht="14.4" customHeight="1" x14ac:dyDescent="0.3">
      <c r="A101" s="660" t="s">
        <v>571</v>
      </c>
      <c r="B101" s="661" t="s">
        <v>572</v>
      </c>
      <c r="C101" s="662" t="s">
        <v>576</v>
      </c>
      <c r="D101" s="663" t="s">
        <v>2537</v>
      </c>
      <c r="E101" s="662" t="s">
        <v>596</v>
      </c>
      <c r="F101" s="663" t="s">
        <v>2543</v>
      </c>
      <c r="G101" s="662" t="s">
        <v>608</v>
      </c>
      <c r="H101" s="662" t="s">
        <v>944</v>
      </c>
      <c r="I101" s="662" t="s">
        <v>945</v>
      </c>
      <c r="J101" s="662" t="s">
        <v>946</v>
      </c>
      <c r="K101" s="662" t="s">
        <v>947</v>
      </c>
      <c r="L101" s="664">
        <v>61.730000000000011</v>
      </c>
      <c r="M101" s="664">
        <v>3</v>
      </c>
      <c r="N101" s="665">
        <v>185.19000000000003</v>
      </c>
    </row>
    <row r="102" spans="1:14" ht="14.4" customHeight="1" x14ac:dyDescent="0.3">
      <c r="A102" s="660" t="s">
        <v>571</v>
      </c>
      <c r="B102" s="661" t="s">
        <v>572</v>
      </c>
      <c r="C102" s="662" t="s">
        <v>576</v>
      </c>
      <c r="D102" s="663" t="s">
        <v>2537</v>
      </c>
      <c r="E102" s="662" t="s">
        <v>596</v>
      </c>
      <c r="F102" s="663" t="s">
        <v>2543</v>
      </c>
      <c r="G102" s="662" t="s">
        <v>608</v>
      </c>
      <c r="H102" s="662" t="s">
        <v>948</v>
      </c>
      <c r="I102" s="662" t="s">
        <v>949</v>
      </c>
      <c r="J102" s="662" t="s">
        <v>950</v>
      </c>
      <c r="K102" s="662" t="s">
        <v>951</v>
      </c>
      <c r="L102" s="664">
        <v>105.86</v>
      </c>
      <c r="M102" s="664">
        <v>1</v>
      </c>
      <c r="N102" s="665">
        <v>105.86</v>
      </c>
    </row>
    <row r="103" spans="1:14" ht="14.4" customHeight="1" x14ac:dyDescent="0.3">
      <c r="A103" s="660" t="s">
        <v>571</v>
      </c>
      <c r="B103" s="661" t="s">
        <v>572</v>
      </c>
      <c r="C103" s="662" t="s">
        <v>576</v>
      </c>
      <c r="D103" s="663" t="s">
        <v>2537</v>
      </c>
      <c r="E103" s="662" t="s">
        <v>596</v>
      </c>
      <c r="F103" s="663" t="s">
        <v>2543</v>
      </c>
      <c r="G103" s="662" t="s">
        <v>608</v>
      </c>
      <c r="H103" s="662" t="s">
        <v>952</v>
      </c>
      <c r="I103" s="662" t="s">
        <v>953</v>
      </c>
      <c r="J103" s="662" t="s">
        <v>954</v>
      </c>
      <c r="K103" s="662" t="s">
        <v>955</v>
      </c>
      <c r="L103" s="664">
        <v>26.874325511681235</v>
      </c>
      <c r="M103" s="664">
        <v>27</v>
      </c>
      <c r="N103" s="665">
        <v>725.60678881539332</v>
      </c>
    </row>
    <row r="104" spans="1:14" ht="14.4" customHeight="1" x14ac:dyDescent="0.3">
      <c r="A104" s="660" t="s">
        <v>571</v>
      </c>
      <c r="B104" s="661" t="s">
        <v>572</v>
      </c>
      <c r="C104" s="662" t="s">
        <v>576</v>
      </c>
      <c r="D104" s="663" t="s">
        <v>2537</v>
      </c>
      <c r="E104" s="662" t="s">
        <v>596</v>
      </c>
      <c r="F104" s="663" t="s">
        <v>2543</v>
      </c>
      <c r="G104" s="662" t="s">
        <v>608</v>
      </c>
      <c r="H104" s="662" t="s">
        <v>956</v>
      </c>
      <c r="I104" s="662" t="s">
        <v>957</v>
      </c>
      <c r="J104" s="662" t="s">
        <v>958</v>
      </c>
      <c r="K104" s="662" t="s">
        <v>959</v>
      </c>
      <c r="L104" s="664">
        <v>329.46500000000003</v>
      </c>
      <c r="M104" s="664">
        <v>2</v>
      </c>
      <c r="N104" s="665">
        <v>658.93000000000006</v>
      </c>
    </row>
    <row r="105" spans="1:14" ht="14.4" customHeight="1" x14ac:dyDescent="0.3">
      <c r="A105" s="660" t="s">
        <v>571</v>
      </c>
      <c r="B105" s="661" t="s">
        <v>572</v>
      </c>
      <c r="C105" s="662" t="s">
        <v>576</v>
      </c>
      <c r="D105" s="663" t="s">
        <v>2537</v>
      </c>
      <c r="E105" s="662" t="s">
        <v>596</v>
      </c>
      <c r="F105" s="663" t="s">
        <v>2543</v>
      </c>
      <c r="G105" s="662" t="s">
        <v>608</v>
      </c>
      <c r="H105" s="662" t="s">
        <v>960</v>
      </c>
      <c r="I105" s="662" t="s">
        <v>961</v>
      </c>
      <c r="J105" s="662" t="s">
        <v>962</v>
      </c>
      <c r="K105" s="662" t="s">
        <v>963</v>
      </c>
      <c r="L105" s="664">
        <v>208.69072109519504</v>
      </c>
      <c r="M105" s="664">
        <v>1</v>
      </c>
      <c r="N105" s="665">
        <v>208.69072109519504</v>
      </c>
    </row>
    <row r="106" spans="1:14" ht="14.4" customHeight="1" x14ac:dyDescent="0.3">
      <c r="A106" s="660" t="s">
        <v>571</v>
      </c>
      <c r="B106" s="661" t="s">
        <v>572</v>
      </c>
      <c r="C106" s="662" t="s">
        <v>576</v>
      </c>
      <c r="D106" s="663" t="s">
        <v>2537</v>
      </c>
      <c r="E106" s="662" t="s">
        <v>596</v>
      </c>
      <c r="F106" s="663" t="s">
        <v>2543</v>
      </c>
      <c r="G106" s="662" t="s">
        <v>608</v>
      </c>
      <c r="H106" s="662" t="s">
        <v>964</v>
      </c>
      <c r="I106" s="662" t="s">
        <v>216</v>
      </c>
      <c r="J106" s="662" t="s">
        <v>965</v>
      </c>
      <c r="K106" s="662"/>
      <c r="L106" s="664">
        <v>191.12999405684405</v>
      </c>
      <c r="M106" s="664">
        <v>4</v>
      </c>
      <c r="N106" s="665">
        <v>764.51997622737622</v>
      </c>
    </row>
    <row r="107" spans="1:14" ht="14.4" customHeight="1" x14ac:dyDescent="0.3">
      <c r="A107" s="660" t="s">
        <v>571</v>
      </c>
      <c r="B107" s="661" t="s">
        <v>572</v>
      </c>
      <c r="C107" s="662" t="s">
        <v>576</v>
      </c>
      <c r="D107" s="663" t="s">
        <v>2537</v>
      </c>
      <c r="E107" s="662" t="s">
        <v>596</v>
      </c>
      <c r="F107" s="663" t="s">
        <v>2543</v>
      </c>
      <c r="G107" s="662" t="s">
        <v>608</v>
      </c>
      <c r="H107" s="662" t="s">
        <v>966</v>
      </c>
      <c r="I107" s="662" t="s">
        <v>216</v>
      </c>
      <c r="J107" s="662" t="s">
        <v>967</v>
      </c>
      <c r="K107" s="662"/>
      <c r="L107" s="664">
        <v>161.35075978163982</v>
      </c>
      <c r="M107" s="664">
        <v>6</v>
      </c>
      <c r="N107" s="665">
        <v>968.10455868983888</v>
      </c>
    </row>
    <row r="108" spans="1:14" ht="14.4" customHeight="1" x14ac:dyDescent="0.3">
      <c r="A108" s="660" t="s">
        <v>571</v>
      </c>
      <c r="B108" s="661" t="s">
        <v>572</v>
      </c>
      <c r="C108" s="662" t="s">
        <v>576</v>
      </c>
      <c r="D108" s="663" t="s">
        <v>2537</v>
      </c>
      <c r="E108" s="662" t="s">
        <v>596</v>
      </c>
      <c r="F108" s="663" t="s">
        <v>2543</v>
      </c>
      <c r="G108" s="662" t="s">
        <v>608</v>
      </c>
      <c r="H108" s="662" t="s">
        <v>968</v>
      </c>
      <c r="I108" s="662" t="s">
        <v>968</v>
      </c>
      <c r="J108" s="662" t="s">
        <v>610</v>
      </c>
      <c r="K108" s="662" t="s">
        <v>969</v>
      </c>
      <c r="L108" s="664">
        <v>195.78041577784438</v>
      </c>
      <c r="M108" s="664">
        <v>8</v>
      </c>
      <c r="N108" s="665">
        <v>1566.2433262227551</v>
      </c>
    </row>
    <row r="109" spans="1:14" ht="14.4" customHeight="1" x14ac:dyDescent="0.3">
      <c r="A109" s="660" t="s">
        <v>571</v>
      </c>
      <c r="B109" s="661" t="s">
        <v>572</v>
      </c>
      <c r="C109" s="662" t="s">
        <v>576</v>
      </c>
      <c r="D109" s="663" t="s">
        <v>2537</v>
      </c>
      <c r="E109" s="662" t="s">
        <v>596</v>
      </c>
      <c r="F109" s="663" t="s">
        <v>2543</v>
      </c>
      <c r="G109" s="662" t="s">
        <v>608</v>
      </c>
      <c r="H109" s="662" t="s">
        <v>970</v>
      </c>
      <c r="I109" s="662" t="s">
        <v>971</v>
      </c>
      <c r="J109" s="662" t="s">
        <v>972</v>
      </c>
      <c r="K109" s="662" t="s">
        <v>973</v>
      </c>
      <c r="L109" s="664">
        <v>57.120000000000005</v>
      </c>
      <c r="M109" s="664">
        <v>3</v>
      </c>
      <c r="N109" s="665">
        <v>171.36</v>
      </c>
    </row>
    <row r="110" spans="1:14" ht="14.4" customHeight="1" x14ac:dyDescent="0.3">
      <c r="A110" s="660" t="s">
        <v>571</v>
      </c>
      <c r="B110" s="661" t="s">
        <v>572</v>
      </c>
      <c r="C110" s="662" t="s">
        <v>576</v>
      </c>
      <c r="D110" s="663" t="s">
        <v>2537</v>
      </c>
      <c r="E110" s="662" t="s">
        <v>596</v>
      </c>
      <c r="F110" s="663" t="s">
        <v>2543</v>
      </c>
      <c r="G110" s="662" t="s">
        <v>608</v>
      </c>
      <c r="H110" s="662" t="s">
        <v>974</v>
      </c>
      <c r="I110" s="662" t="s">
        <v>975</v>
      </c>
      <c r="J110" s="662" t="s">
        <v>976</v>
      </c>
      <c r="K110" s="662" t="s">
        <v>977</v>
      </c>
      <c r="L110" s="664">
        <v>64.349999999999966</v>
      </c>
      <c r="M110" s="664">
        <v>2</v>
      </c>
      <c r="N110" s="665">
        <v>128.69999999999993</v>
      </c>
    </row>
    <row r="111" spans="1:14" ht="14.4" customHeight="1" x14ac:dyDescent="0.3">
      <c r="A111" s="660" t="s">
        <v>571</v>
      </c>
      <c r="B111" s="661" t="s">
        <v>572</v>
      </c>
      <c r="C111" s="662" t="s">
        <v>576</v>
      </c>
      <c r="D111" s="663" t="s">
        <v>2537</v>
      </c>
      <c r="E111" s="662" t="s">
        <v>596</v>
      </c>
      <c r="F111" s="663" t="s">
        <v>2543</v>
      </c>
      <c r="G111" s="662" t="s">
        <v>608</v>
      </c>
      <c r="H111" s="662" t="s">
        <v>978</v>
      </c>
      <c r="I111" s="662" t="s">
        <v>979</v>
      </c>
      <c r="J111" s="662" t="s">
        <v>980</v>
      </c>
      <c r="K111" s="662" t="s">
        <v>981</v>
      </c>
      <c r="L111" s="664">
        <v>58.069000000000003</v>
      </c>
      <c r="M111" s="664">
        <v>1</v>
      </c>
      <c r="N111" s="665">
        <v>58.069000000000003</v>
      </c>
    </row>
    <row r="112" spans="1:14" ht="14.4" customHeight="1" x14ac:dyDescent="0.3">
      <c r="A112" s="660" t="s">
        <v>571</v>
      </c>
      <c r="B112" s="661" t="s">
        <v>572</v>
      </c>
      <c r="C112" s="662" t="s">
        <v>576</v>
      </c>
      <c r="D112" s="663" t="s">
        <v>2537</v>
      </c>
      <c r="E112" s="662" t="s">
        <v>596</v>
      </c>
      <c r="F112" s="663" t="s">
        <v>2543</v>
      </c>
      <c r="G112" s="662" t="s">
        <v>608</v>
      </c>
      <c r="H112" s="662" t="s">
        <v>982</v>
      </c>
      <c r="I112" s="662" t="s">
        <v>983</v>
      </c>
      <c r="J112" s="662" t="s">
        <v>984</v>
      </c>
      <c r="K112" s="662" t="s">
        <v>985</v>
      </c>
      <c r="L112" s="664">
        <v>65.88</v>
      </c>
      <c r="M112" s="664">
        <v>2</v>
      </c>
      <c r="N112" s="665">
        <v>131.76</v>
      </c>
    </row>
    <row r="113" spans="1:14" ht="14.4" customHeight="1" x14ac:dyDescent="0.3">
      <c r="A113" s="660" t="s">
        <v>571</v>
      </c>
      <c r="B113" s="661" t="s">
        <v>572</v>
      </c>
      <c r="C113" s="662" t="s">
        <v>576</v>
      </c>
      <c r="D113" s="663" t="s">
        <v>2537</v>
      </c>
      <c r="E113" s="662" t="s">
        <v>596</v>
      </c>
      <c r="F113" s="663" t="s">
        <v>2543</v>
      </c>
      <c r="G113" s="662" t="s">
        <v>608</v>
      </c>
      <c r="H113" s="662" t="s">
        <v>986</v>
      </c>
      <c r="I113" s="662" t="s">
        <v>987</v>
      </c>
      <c r="J113" s="662" t="s">
        <v>988</v>
      </c>
      <c r="K113" s="662" t="s">
        <v>989</v>
      </c>
      <c r="L113" s="664">
        <v>124.12634005934133</v>
      </c>
      <c r="M113" s="664">
        <v>3</v>
      </c>
      <c r="N113" s="665">
        <v>372.37902017802401</v>
      </c>
    </row>
    <row r="114" spans="1:14" ht="14.4" customHeight="1" x14ac:dyDescent="0.3">
      <c r="A114" s="660" t="s">
        <v>571</v>
      </c>
      <c r="B114" s="661" t="s">
        <v>572</v>
      </c>
      <c r="C114" s="662" t="s">
        <v>576</v>
      </c>
      <c r="D114" s="663" t="s">
        <v>2537</v>
      </c>
      <c r="E114" s="662" t="s">
        <v>596</v>
      </c>
      <c r="F114" s="663" t="s">
        <v>2543</v>
      </c>
      <c r="G114" s="662" t="s">
        <v>608</v>
      </c>
      <c r="H114" s="662" t="s">
        <v>990</v>
      </c>
      <c r="I114" s="662" t="s">
        <v>990</v>
      </c>
      <c r="J114" s="662" t="s">
        <v>991</v>
      </c>
      <c r="K114" s="662" t="s">
        <v>992</v>
      </c>
      <c r="L114" s="664">
        <v>32.459999999999987</v>
      </c>
      <c r="M114" s="664">
        <v>1</v>
      </c>
      <c r="N114" s="665">
        <v>32.459999999999987</v>
      </c>
    </row>
    <row r="115" spans="1:14" ht="14.4" customHeight="1" x14ac:dyDescent="0.3">
      <c r="A115" s="660" t="s">
        <v>571</v>
      </c>
      <c r="B115" s="661" t="s">
        <v>572</v>
      </c>
      <c r="C115" s="662" t="s">
        <v>576</v>
      </c>
      <c r="D115" s="663" t="s">
        <v>2537</v>
      </c>
      <c r="E115" s="662" t="s">
        <v>596</v>
      </c>
      <c r="F115" s="663" t="s">
        <v>2543</v>
      </c>
      <c r="G115" s="662" t="s">
        <v>608</v>
      </c>
      <c r="H115" s="662" t="s">
        <v>993</v>
      </c>
      <c r="I115" s="662" t="s">
        <v>994</v>
      </c>
      <c r="J115" s="662" t="s">
        <v>995</v>
      </c>
      <c r="K115" s="662" t="s">
        <v>996</v>
      </c>
      <c r="L115" s="664">
        <v>197.47</v>
      </c>
      <c r="M115" s="664">
        <v>4</v>
      </c>
      <c r="N115" s="665">
        <v>789.88</v>
      </c>
    </row>
    <row r="116" spans="1:14" ht="14.4" customHeight="1" x14ac:dyDescent="0.3">
      <c r="A116" s="660" t="s">
        <v>571</v>
      </c>
      <c r="B116" s="661" t="s">
        <v>572</v>
      </c>
      <c r="C116" s="662" t="s">
        <v>576</v>
      </c>
      <c r="D116" s="663" t="s">
        <v>2537</v>
      </c>
      <c r="E116" s="662" t="s">
        <v>596</v>
      </c>
      <c r="F116" s="663" t="s">
        <v>2543</v>
      </c>
      <c r="G116" s="662" t="s">
        <v>608</v>
      </c>
      <c r="H116" s="662" t="s">
        <v>997</v>
      </c>
      <c r="I116" s="662" t="s">
        <v>998</v>
      </c>
      <c r="J116" s="662" t="s">
        <v>719</v>
      </c>
      <c r="K116" s="662" t="s">
        <v>999</v>
      </c>
      <c r="L116" s="664">
        <v>62.589999999999982</v>
      </c>
      <c r="M116" s="664">
        <v>2</v>
      </c>
      <c r="N116" s="665">
        <v>125.17999999999996</v>
      </c>
    </row>
    <row r="117" spans="1:14" ht="14.4" customHeight="1" x14ac:dyDescent="0.3">
      <c r="A117" s="660" t="s">
        <v>571</v>
      </c>
      <c r="B117" s="661" t="s">
        <v>572</v>
      </c>
      <c r="C117" s="662" t="s">
        <v>576</v>
      </c>
      <c r="D117" s="663" t="s">
        <v>2537</v>
      </c>
      <c r="E117" s="662" t="s">
        <v>596</v>
      </c>
      <c r="F117" s="663" t="s">
        <v>2543</v>
      </c>
      <c r="G117" s="662" t="s">
        <v>608</v>
      </c>
      <c r="H117" s="662" t="s">
        <v>1000</v>
      </c>
      <c r="I117" s="662" t="s">
        <v>1001</v>
      </c>
      <c r="J117" s="662" t="s">
        <v>1002</v>
      </c>
      <c r="K117" s="662" t="s">
        <v>1003</v>
      </c>
      <c r="L117" s="664">
        <v>52.959885214265832</v>
      </c>
      <c r="M117" s="664">
        <v>6</v>
      </c>
      <c r="N117" s="665">
        <v>317.759311285595</v>
      </c>
    </row>
    <row r="118" spans="1:14" ht="14.4" customHeight="1" x14ac:dyDescent="0.3">
      <c r="A118" s="660" t="s">
        <v>571</v>
      </c>
      <c r="B118" s="661" t="s">
        <v>572</v>
      </c>
      <c r="C118" s="662" t="s">
        <v>576</v>
      </c>
      <c r="D118" s="663" t="s">
        <v>2537</v>
      </c>
      <c r="E118" s="662" t="s">
        <v>596</v>
      </c>
      <c r="F118" s="663" t="s">
        <v>2543</v>
      </c>
      <c r="G118" s="662" t="s">
        <v>608</v>
      </c>
      <c r="H118" s="662" t="s">
        <v>1004</v>
      </c>
      <c r="I118" s="662" t="s">
        <v>1005</v>
      </c>
      <c r="J118" s="662" t="s">
        <v>1006</v>
      </c>
      <c r="K118" s="662" t="s">
        <v>1007</v>
      </c>
      <c r="L118" s="664">
        <v>14.950328024069915</v>
      </c>
      <c r="M118" s="664">
        <v>82</v>
      </c>
      <c r="N118" s="665">
        <v>1225.926897973733</v>
      </c>
    </row>
    <row r="119" spans="1:14" ht="14.4" customHeight="1" x14ac:dyDescent="0.3">
      <c r="A119" s="660" t="s">
        <v>571</v>
      </c>
      <c r="B119" s="661" t="s">
        <v>572</v>
      </c>
      <c r="C119" s="662" t="s">
        <v>576</v>
      </c>
      <c r="D119" s="663" t="s">
        <v>2537</v>
      </c>
      <c r="E119" s="662" t="s">
        <v>596</v>
      </c>
      <c r="F119" s="663" t="s">
        <v>2543</v>
      </c>
      <c r="G119" s="662" t="s">
        <v>608</v>
      </c>
      <c r="H119" s="662" t="s">
        <v>1008</v>
      </c>
      <c r="I119" s="662" t="s">
        <v>1009</v>
      </c>
      <c r="J119" s="662" t="s">
        <v>1010</v>
      </c>
      <c r="K119" s="662" t="s">
        <v>1011</v>
      </c>
      <c r="L119" s="664">
        <v>9.4576026332268057</v>
      </c>
      <c r="M119" s="664">
        <v>75</v>
      </c>
      <c r="N119" s="665">
        <v>709.32019749201049</v>
      </c>
    </row>
    <row r="120" spans="1:14" ht="14.4" customHeight="1" x14ac:dyDescent="0.3">
      <c r="A120" s="660" t="s">
        <v>571</v>
      </c>
      <c r="B120" s="661" t="s">
        <v>572</v>
      </c>
      <c r="C120" s="662" t="s">
        <v>576</v>
      </c>
      <c r="D120" s="663" t="s">
        <v>2537</v>
      </c>
      <c r="E120" s="662" t="s">
        <v>596</v>
      </c>
      <c r="F120" s="663" t="s">
        <v>2543</v>
      </c>
      <c r="G120" s="662" t="s">
        <v>608</v>
      </c>
      <c r="H120" s="662" t="s">
        <v>1012</v>
      </c>
      <c r="I120" s="662" t="s">
        <v>216</v>
      </c>
      <c r="J120" s="662" t="s">
        <v>1013</v>
      </c>
      <c r="K120" s="662"/>
      <c r="L120" s="664">
        <v>325.57942870936836</v>
      </c>
      <c r="M120" s="664">
        <v>1</v>
      </c>
      <c r="N120" s="665">
        <v>325.57942870936836</v>
      </c>
    </row>
    <row r="121" spans="1:14" ht="14.4" customHeight="1" x14ac:dyDescent="0.3">
      <c r="A121" s="660" t="s">
        <v>571</v>
      </c>
      <c r="B121" s="661" t="s">
        <v>572</v>
      </c>
      <c r="C121" s="662" t="s">
        <v>576</v>
      </c>
      <c r="D121" s="663" t="s">
        <v>2537</v>
      </c>
      <c r="E121" s="662" t="s">
        <v>596</v>
      </c>
      <c r="F121" s="663" t="s">
        <v>2543</v>
      </c>
      <c r="G121" s="662" t="s">
        <v>608</v>
      </c>
      <c r="H121" s="662" t="s">
        <v>1014</v>
      </c>
      <c r="I121" s="662" t="s">
        <v>1015</v>
      </c>
      <c r="J121" s="662" t="s">
        <v>1016</v>
      </c>
      <c r="K121" s="662" t="s">
        <v>1017</v>
      </c>
      <c r="L121" s="664">
        <v>164.84</v>
      </c>
      <c r="M121" s="664">
        <v>2</v>
      </c>
      <c r="N121" s="665">
        <v>329.68</v>
      </c>
    </row>
    <row r="122" spans="1:14" ht="14.4" customHeight="1" x14ac:dyDescent="0.3">
      <c r="A122" s="660" t="s">
        <v>571</v>
      </c>
      <c r="B122" s="661" t="s">
        <v>572</v>
      </c>
      <c r="C122" s="662" t="s">
        <v>576</v>
      </c>
      <c r="D122" s="663" t="s">
        <v>2537</v>
      </c>
      <c r="E122" s="662" t="s">
        <v>596</v>
      </c>
      <c r="F122" s="663" t="s">
        <v>2543</v>
      </c>
      <c r="G122" s="662" t="s">
        <v>608</v>
      </c>
      <c r="H122" s="662" t="s">
        <v>1018</v>
      </c>
      <c r="I122" s="662" t="s">
        <v>1019</v>
      </c>
      <c r="J122" s="662" t="s">
        <v>991</v>
      </c>
      <c r="K122" s="662" t="s">
        <v>1020</v>
      </c>
      <c r="L122" s="664">
        <v>103.91999999999997</v>
      </c>
      <c r="M122" s="664">
        <v>2</v>
      </c>
      <c r="N122" s="665">
        <v>207.83999999999995</v>
      </c>
    </row>
    <row r="123" spans="1:14" ht="14.4" customHeight="1" x14ac:dyDescent="0.3">
      <c r="A123" s="660" t="s">
        <v>571</v>
      </c>
      <c r="B123" s="661" t="s">
        <v>572</v>
      </c>
      <c r="C123" s="662" t="s">
        <v>576</v>
      </c>
      <c r="D123" s="663" t="s">
        <v>2537</v>
      </c>
      <c r="E123" s="662" t="s">
        <v>596</v>
      </c>
      <c r="F123" s="663" t="s">
        <v>2543</v>
      </c>
      <c r="G123" s="662" t="s">
        <v>608</v>
      </c>
      <c r="H123" s="662" t="s">
        <v>1021</v>
      </c>
      <c r="I123" s="662" t="s">
        <v>1022</v>
      </c>
      <c r="J123" s="662" t="s">
        <v>1023</v>
      </c>
      <c r="K123" s="662" t="s">
        <v>1024</v>
      </c>
      <c r="L123" s="664">
        <v>176.31999959803338</v>
      </c>
      <c r="M123" s="664">
        <v>3</v>
      </c>
      <c r="N123" s="665">
        <v>528.9599987941001</v>
      </c>
    </row>
    <row r="124" spans="1:14" ht="14.4" customHeight="1" x14ac:dyDescent="0.3">
      <c r="A124" s="660" t="s">
        <v>571</v>
      </c>
      <c r="B124" s="661" t="s">
        <v>572</v>
      </c>
      <c r="C124" s="662" t="s">
        <v>576</v>
      </c>
      <c r="D124" s="663" t="s">
        <v>2537</v>
      </c>
      <c r="E124" s="662" t="s">
        <v>596</v>
      </c>
      <c r="F124" s="663" t="s">
        <v>2543</v>
      </c>
      <c r="G124" s="662" t="s">
        <v>608</v>
      </c>
      <c r="H124" s="662" t="s">
        <v>1025</v>
      </c>
      <c r="I124" s="662" t="s">
        <v>1026</v>
      </c>
      <c r="J124" s="662" t="s">
        <v>991</v>
      </c>
      <c r="K124" s="662" t="s">
        <v>1027</v>
      </c>
      <c r="L124" s="664">
        <v>68.570000000000022</v>
      </c>
      <c r="M124" s="664">
        <v>6</v>
      </c>
      <c r="N124" s="665">
        <v>411.42000000000013</v>
      </c>
    </row>
    <row r="125" spans="1:14" ht="14.4" customHeight="1" x14ac:dyDescent="0.3">
      <c r="A125" s="660" t="s">
        <v>571</v>
      </c>
      <c r="B125" s="661" t="s">
        <v>572</v>
      </c>
      <c r="C125" s="662" t="s">
        <v>576</v>
      </c>
      <c r="D125" s="663" t="s">
        <v>2537</v>
      </c>
      <c r="E125" s="662" t="s">
        <v>596</v>
      </c>
      <c r="F125" s="663" t="s">
        <v>2543</v>
      </c>
      <c r="G125" s="662" t="s">
        <v>608</v>
      </c>
      <c r="H125" s="662" t="s">
        <v>1028</v>
      </c>
      <c r="I125" s="662" t="s">
        <v>1029</v>
      </c>
      <c r="J125" s="662" t="s">
        <v>635</v>
      </c>
      <c r="K125" s="662" t="s">
        <v>1030</v>
      </c>
      <c r="L125" s="664">
        <v>49.389700819190296</v>
      </c>
      <c r="M125" s="664">
        <v>5</v>
      </c>
      <c r="N125" s="665">
        <v>246.94850409595148</v>
      </c>
    </row>
    <row r="126" spans="1:14" ht="14.4" customHeight="1" x14ac:dyDescent="0.3">
      <c r="A126" s="660" t="s">
        <v>571</v>
      </c>
      <c r="B126" s="661" t="s">
        <v>572</v>
      </c>
      <c r="C126" s="662" t="s">
        <v>576</v>
      </c>
      <c r="D126" s="663" t="s">
        <v>2537</v>
      </c>
      <c r="E126" s="662" t="s">
        <v>596</v>
      </c>
      <c r="F126" s="663" t="s">
        <v>2543</v>
      </c>
      <c r="G126" s="662" t="s">
        <v>608</v>
      </c>
      <c r="H126" s="662" t="s">
        <v>1031</v>
      </c>
      <c r="I126" s="662" t="s">
        <v>1032</v>
      </c>
      <c r="J126" s="662" t="s">
        <v>1033</v>
      </c>
      <c r="K126" s="662" t="s">
        <v>1034</v>
      </c>
      <c r="L126" s="664">
        <v>141.49015912801204</v>
      </c>
      <c r="M126" s="664">
        <v>3</v>
      </c>
      <c r="N126" s="665">
        <v>424.47047738403609</v>
      </c>
    </row>
    <row r="127" spans="1:14" ht="14.4" customHeight="1" x14ac:dyDescent="0.3">
      <c r="A127" s="660" t="s">
        <v>571</v>
      </c>
      <c r="B127" s="661" t="s">
        <v>572</v>
      </c>
      <c r="C127" s="662" t="s">
        <v>576</v>
      </c>
      <c r="D127" s="663" t="s">
        <v>2537</v>
      </c>
      <c r="E127" s="662" t="s">
        <v>596</v>
      </c>
      <c r="F127" s="663" t="s">
        <v>2543</v>
      </c>
      <c r="G127" s="662" t="s">
        <v>608</v>
      </c>
      <c r="H127" s="662" t="s">
        <v>1035</v>
      </c>
      <c r="I127" s="662" t="s">
        <v>1036</v>
      </c>
      <c r="J127" s="662" t="s">
        <v>1037</v>
      </c>
      <c r="K127" s="662" t="s">
        <v>1038</v>
      </c>
      <c r="L127" s="664">
        <v>257.8775</v>
      </c>
      <c r="M127" s="664">
        <v>4</v>
      </c>
      <c r="N127" s="665">
        <v>1031.51</v>
      </c>
    </row>
    <row r="128" spans="1:14" ht="14.4" customHeight="1" x14ac:dyDescent="0.3">
      <c r="A128" s="660" t="s">
        <v>571</v>
      </c>
      <c r="B128" s="661" t="s">
        <v>572</v>
      </c>
      <c r="C128" s="662" t="s">
        <v>576</v>
      </c>
      <c r="D128" s="663" t="s">
        <v>2537</v>
      </c>
      <c r="E128" s="662" t="s">
        <v>596</v>
      </c>
      <c r="F128" s="663" t="s">
        <v>2543</v>
      </c>
      <c r="G128" s="662" t="s">
        <v>608</v>
      </c>
      <c r="H128" s="662" t="s">
        <v>1039</v>
      </c>
      <c r="I128" s="662" t="s">
        <v>1040</v>
      </c>
      <c r="J128" s="662" t="s">
        <v>1041</v>
      </c>
      <c r="K128" s="662" t="s">
        <v>1042</v>
      </c>
      <c r="L128" s="664">
        <v>19.59672947471126</v>
      </c>
      <c r="M128" s="664">
        <v>713</v>
      </c>
      <c r="N128" s="665">
        <v>13972.468115469128</v>
      </c>
    </row>
    <row r="129" spans="1:14" ht="14.4" customHeight="1" x14ac:dyDescent="0.3">
      <c r="A129" s="660" t="s">
        <v>571</v>
      </c>
      <c r="B129" s="661" t="s">
        <v>572</v>
      </c>
      <c r="C129" s="662" t="s">
        <v>576</v>
      </c>
      <c r="D129" s="663" t="s">
        <v>2537</v>
      </c>
      <c r="E129" s="662" t="s">
        <v>596</v>
      </c>
      <c r="F129" s="663" t="s">
        <v>2543</v>
      </c>
      <c r="G129" s="662" t="s">
        <v>608</v>
      </c>
      <c r="H129" s="662" t="s">
        <v>1043</v>
      </c>
      <c r="I129" s="662" t="s">
        <v>216</v>
      </c>
      <c r="J129" s="662" t="s">
        <v>1044</v>
      </c>
      <c r="K129" s="662"/>
      <c r="L129" s="664">
        <v>64.649999999999991</v>
      </c>
      <c r="M129" s="664">
        <v>1</v>
      </c>
      <c r="N129" s="665">
        <v>64.649999999999991</v>
      </c>
    </row>
    <row r="130" spans="1:14" ht="14.4" customHeight="1" x14ac:dyDescent="0.3">
      <c r="A130" s="660" t="s">
        <v>571</v>
      </c>
      <c r="B130" s="661" t="s">
        <v>572</v>
      </c>
      <c r="C130" s="662" t="s">
        <v>576</v>
      </c>
      <c r="D130" s="663" t="s">
        <v>2537</v>
      </c>
      <c r="E130" s="662" t="s">
        <v>596</v>
      </c>
      <c r="F130" s="663" t="s">
        <v>2543</v>
      </c>
      <c r="G130" s="662" t="s">
        <v>608</v>
      </c>
      <c r="H130" s="662" t="s">
        <v>1045</v>
      </c>
      <c r="I130" s="662" t="s">
        <v>216</v>
      </c>
      <c r="J130" s="662" t="s">
        <v>1046</v>
      </c>
      <c r="K130" s="662"/>
      <c r="L130" s="664">
        <v>38.339999999999968</v>
      </c>
      <c r="M130" s="664">
        <v>2</v>
      </c>
      <c r="N130" s="665">
        <v>76.679999999999936</v>
      </c>
    </row>
    <row r="131" spans="1:14" ht="14.4" customHeight="1" x14ac:dyDescent="0.3">
      <c r="A131" s="660" t="s">
        <v>571</v>
      </c>
      <c r="B131" s="661" t="s">
        <v>572</v>
      </c>
      <c r="C131" s="662" t="s">
        <v>576</v>
      </c>
      <c r="D131" s="663" t="s">
        <v>2537</v>
      </c>
      <c r="E131" s="662" t="s">
        <v>596</v>
      </c>
      <c r="F131" s="663" t="s">
        <v>2543</v>
      </c>
      <c r="G131" s="662" t="s">
        <v>608</v>
      </c>
      <c r="H131" s="662" t="s">
        <v>1047</v>
      </c>
      <c r="I131" s="662" t="s">
        <v>216</v>
      </c>
      <c r="J131" s="662" t="s">
        <v>1048</v>
      </c>
      <c r="K131" s="662"/>
      <c r="L131" s="664">
        <v>29.52000000000001</v>
      </c>
      <c r="M131" s="664">
        <v>3</v>
      </c>
      <c r="N131" s="665">
        <v>88.560000000000031</v>
      </c>
    </row>
    <row r="132" spans="1:14" ht="14.4" customHeight="1" x14ac:dyDescent="0.3">
      <c r="A132" s="660" t="s">
        <v>571</v>
      </c>
      <c r="B132" s="661" t="s">
        <v>572</v>
      </c>
      <c r="C132" s="662" t="s">
        <v>576</v>
      </c>
      <c r="D132" s="663" t="s">
        <v>2537</v>
      </c>
      <c r="E132" s="662" t="s">
        <v>596</v>
      </c>
      <c r="F132" s="663" t="s">
        <v>2543</v>
      </c>
      <c r="G132" s="662" t="s">
        <v>608</v>
      </c>
      <c r="H132" s="662" t="s">
        <v>1049</v>
      </c>
      <c r="I132" s="662" t="s">
        <v>1050</v>
      </c>
      <c r="J132" s="662" t="s">
        <v>1051</v>
      </c>
      <c r="K132" s="662" t="s">
        <v>1052</v>
      </c>
      <c r="L132" s="664">
        <v>28.888333333333318</v>
      </c>
      <c r="M132" s="664">
        <v>6</v>
      </c>
      <c r="N132" s="665">
        <v>173.3299999999999</v>
      </c>
    </row>
    <row r="133" spans="1:14" ht="14.4" customHeight="1" x14ac:dyDescent="0.3">
      <c r="A133" s="660" t="s">
        <v>571</v>
      </c>
      <c r="B133" s="661" t="s">
        <v>572</v>
      </c>
      <c r="C133" s="662" t="s">
        <v>576</v>
      </c>
      <c r="D133" s="663" t="s">
        <v>2537</v>
      </c>
      <c r="E133" s="662" t="s">
        <v>596</v>
      </c>
      <c r="F133" s="663" t="s">
        <v>2543</v>
      </c>
      <c r="G133" s="662" t="s">
        <v>608</v>
      </c>
      <c r="H133" s="662" t="s">
        <v>1053</v>
      </c>
      <c r="I133" s="662" t="s">
        <v>1054</v>
      </c>
      <c r="J133" s="662" t="s">
        <v>1055</v>
      </c>
      <c r="K133" s="662" t="s">
        <v>1056</v>
      </c>
      <c r="L133" s="664">
        <v>41.97999999999999</v>
      </c>
      <c r="M133" s="664">
        <v>3</v>
      </c>
      <c r="N133" s="665">
        <v>125.93999999999997</v>
      </c>
    </row>
    <row r="134" spans="1:14" ht="14.4" customHeight="1" x14ac:dyDescent="0.3">
      <c r="A134" s="660" t="s">
        <v>571</v>
      </c>
      <c r="B134" s="661" t="s">
        <v>572</v>
      </c>
      <c r="C134" s="662" t="s">
        <v>576</v>
      </c>
      <c r="D134" s="663" t="s">
        <v>2537</v>
      </c>
      <c r="E134" s="662" t="s">
        <v>596</v>
      </c>
      <c r="F134" s="663" t="s">
        <v>2543</v>
      </c>
      <c r="G134" s="662" t="s">
        <v>608</v>
      </c>
      <c r="H134" s="662" t="s">
        <v>1057</v>
      </c>
      <c r="I134" s="662" t="s">
        <v>1058</v>
      </c>
      <c r="J134" s="662" t="s">
        <v>1059</v>
      </c>
      <c r="K134" s="662" t="s">
        <v>1060</v>
      </c>
      <c r="L134" s="664">
        <v>104.07000000000001</v>
      </c>
      <c r="M134" s="664">
        <v>4</v>
      </c>
      <c r="N134" s="665">
        <v>416.28000000000003</v>
      </c>
    </row>
    <row r="135" spans="1:14" ht="14.4" customHeight="1" x14ac:dyDescent="0.3">
      <c r="A135" s="660" t="s">
        <v>571</v>
      </c>
      <c r="B135" s="661" t="s">
        <v>572</v>
      </c>
      <c r="C135" s="662" t="s">
        <v>576</v>
      </c>
      <c r="D135" s="663" t="s">
        <v>2537</v>
      </c>
      <c r="E135" s="662" t="s">
        <v>596</v>
      </c>
      <c r="F135" s="663" t="s">
        <v>2543</v>
      </c>
      <c r="G135" s="662" t="s">
        <v>608</v>
      </c>
      <c r="H135" s="662" t="s">
        <v>1061</v>
      </c>
      <c r="I135" s="662" t="s">
        <v>1062</v>
      </c>
      <c r="J135" s="662" t="s">
        <v>1063</v>
      </c>
      <c r="K135" s="662" t="s">
        <v>1064</v>
      </c>
      <c r="L135" s="664">
        <v>294.27062130443977</v>
      </c>
      <c r="M135" s="664">
        <v>7</v>
      </c>
      <c r="N135" s="665">
        <v>2059.8943491310783</v>
      </c>
    </row>
    <row r="136" spans="1:14" ht="14.4" customHeight="1" x14ac:dyDescent="0.3">
      <c r="A136" s="660" t="s">
        <v>571</v>
      </c>
      <c r="B136" s="661" t="s">
        <v>572</v>
      </c>
      <c r="C136" s="662" t="s">
        <v>576</v>
      </c>
      <c r="D136" s="663" t="s">
        <v>2537</v>
      </c>
      <c r="E136" s="662" t="s">
        <v>596</v>
      </c>
      <c r="F136" s="663" t="s">
        <v>2543</v>
      </c>
      <c r="G136" s="662" t="s">
        <v>608</v>
      </c>
      <c r="H136" s="662" t="s">
        <v>1065</v>
      </c>
      <c r="I136" s="662" t="s">
        <v>1066</v>
      </c>
      <c r="J136" s="662" t="s">
        <v>1067</v>
      </c>
      <c r="K136" s="662" t="s">
        <v>1068</v>
      </c>
      <c r="L136" s="664">
        <v>814.48</v>
      </c>
      <c r="M136" s="664">
        <v>2</v>
      </c>
      <c r="N136" s="665">
        <v>1628.96</v>
      </c>
    </row>
    <row r="137" spans="1:14" ht="14.4" customHeight="1" x14ac:dyDescent="0.3">
      <c r="A137" s="660" t="s">
        <v>571</v>
      </c>
      <c r="B137" s="661" t="s">
        <v>572</v>
      </c>
      <c r="C137" s="662" t="s">
        <v>576</v>
      </c>
      <c r="D137" s="663" t="s">
        <v>2537</v>
      </c>
      <c r="E137" s="662" t="s">
        <v>596</v>
      </c>
      <c r="F137" s="663" t="s">
        <v>2543</v>
      </c>
      <c r="G137" s="662" t="s">
        <v>608</v>
      </c>
      <c r="H137" s="662" t="s">
        <v>1069</v>
      </c>
      <c r="I137" s="662" t="s">
        <v>1070</v>
      </c>
      <c r="J137" s="662" t="s">
        <v>1071</v>
      </c>
      <c r="K137" s="662" t="s">
        <v>1072</v>
      </c>
      <c r="L137" s="664">
        <v>54.520862905809821</v>
      </c>
      <c r="M137" s="664">
        <v>19</v>
      </c>
      <c r="N137" s="665">
        <v>1035.8963952103866</v>
      </c>
    </row>
    <row r="138" spans="1:14" ht="14.4" customHeight="1" x14ac:dyDescent="0.3">
      <c r="A138" s="660" t="s">
        <v>571</v>
      </c>
      <c r="B138" s="661" t="s">
        <v>572</v>
      </c>
      <c r="C138" s="662" t="s">
        <v>576</v>
      </c>
      <c r="D138" s="663" t="s">
        <v>2537</v>
      </c>
      <c r="E138" s="662" t="s">
        <v>596</v>
      </c>
      <c r="F138" s="663" t="s">
        <v>2543</v>
      </c>
      <c r="G138" s="662" t="s">
        <v>608</v>
      </c>
      <c r="H138" s="662" t="s">
        <v>1073</v>
      </c>
      <c r="I138" s="662" t="s">
        <v>1074</v>
      </c>
      <c r="J138" s="662" t="s">
        <v>1075</v>
      </c>
      <c r="K138" s="662" t="s">
        <v>1076</v>
      </c>
      <c r="L138" s="664">
        <v>42.399916317404475</v>
      </c>
      <c r="M138" s="664">
        <v>2</v>
      </c>
      <c r="N138" s="665">
        <v>84.799832634808951</v>
      </c>
    </row>
    <row r="139" spans="1:14" ht="14.4" customHeight="1" x14ac:dyDescent="0.3">
      <c r="A139" s="660" t="s">
        <v>571</v>
      </c>
      <c r="B139" s="661" t="s">
        <v>572</v>
      </c>
      <c r="C139" s="662" t="s">
        <v>576</v>
      </c>
      <c r="D139" s="663" t="s">
        <v>2537</v>
      </c>
      <c r="E139" s="662" t="s">
        <v>596</v>
      </c>
      <c r="F139" s="663" t="s">
        <v>2543</v>
      </c>
      <c r="G139" s="662" t="s">
        <v>608</v>
      </c>
      <c r="H139" s="662" t="s">
        <v>1077</v>
      </c>
      <c r="I139" s="662" t="s">
        <v>1078</v>
      </c>
      <c r="J139" s="662" t="s">
        <v>1079</v>
      </c>
      <c r="K139" s="662" t="s">
        <v>1080</v>
      </c>
      <c r="L139" s="664">
        <v>13.225988793813988</v>
      </c>
      <c r="M139" s="664">
        <v>20</v>
      </c>
      <c r="N139" s="665">
        <v>264.51977587627977</v>
      </c>
    </row>
    <row r="140" spans="1:14" ht="14.4" customHeight="1" x14ac:dyDescent="0.3">
      <c r="A140" s="660" t="s">
        <v>571</v>
      </c>
      <c r="B140" s="661" t="s">
        <v>572</v>
      </c>
      <c r="C140" s="662" t="s">
        <v>576</v>
      </c>
      <c r="D140" s="663" t="s">
        <v>2537</v>
      </c>
      <c r="E140" s="662" t="s">
        <v>596</v>
      </c>
      <c r="F140" s="663" t="s">
        <v>2543</v>
      </c>
      <c r="G140" s="662" t="s">
        <v>608</v>
      </c>
      <c r="H140" s="662" t="s">
        <v>1081</v>
      </c>
      <c r="I140" s="662" t="s">
        <v>1082</v>
      </c>
      <c r="J140" s="662" t="s">
        <v>1083</v>
      </c>
      <c r="K140" s="662" t="s">
        <v>1084</v>
      </c>
      <c r="L140" s="664">
        <v>137.02999999999989</v>
      </c>
      <c r="M140" s="664">
        <v>2</v>
      </c>
      <c r="N140" s="665">
        <v>274.05999999999977</v>
      </c>
    </row>
    <row r="141" spans="1:14" ht="14.4" customHeight="1" x14ac:dyDescent="0.3">
      <c r="A141" s="660" t="s">
        <v>571</v>
      </c>
      <c r="B141" s="661" t="s">
        <v>572</v>
      </c>
      <c r="C141" s="662" t="s">
        <v>576</v>
      </c>
      <c r="D141" s="663" t="s">
        <v>2537</v>
      </c>
      <c r="E141" s="662" t="s">
        <v>596</v>
      </c>
      <c r="F141" s="663" t="s">
        <v>2543</v>
      </c>
      <c r="G141" s="662" t="s">
        <v>608</v>
      </c>
      <c r="H141" s="662" t="s">
        <v>1085</v>
      </c>
      <c r="I141" s="662" t="s">
        <v>1085</v>
      </c>
      <c r="J141" s="662" t="s">
        <v>1086</v>
      </c>
      <c r="K141" s="662" t="s">
        <v>1087</v>
      </c>
      <c r="L141" s="664">
        <v>91.999999999999986</v>
      </c>
      <c r="M141" s="664">
        <v>1</v>
      </c>
      <c r="N141" s="665">
        <v>91.999999999999986</v>
      </c>
    </row>
    <row r="142" spans="1:14" ht="14.4" customHeight="1" x14ac:dyDescent="0.3">
      <c r="A142" s="660" t="s">
        <v>571</v>
      </c>
      <c r="B142" s="661" t="s">
        <v>572</v>
      </c>
      <c r="C142" s="662" t="s">
        <v>576</v>
      </c>
      <c r="D142" s="663" t="s">
        <v>2537</v>
      </c>
      <c r="E142" s="662" t="s">
        <v>596</v>
      </c>
      <c r="F142" s="663" t="s">
        <v>2543</v>
      </c>
      <c r="G142" s="662" t="s">
        <v>608</v>
      </c>
      <c r="H142" s="662" t="s">
        <v>1088</v>
      </c>
      <c r="I142" s="662" t="s">
        <v>1089</v>
      </c>
      <c r="J142" s="662" t="s">
        <v>1090</v>
      </c>
      <c r="K142" s="662"/>
      <c r="L142" s="664">
        <v>84.01</v>
      </c>
      <c r="M142" s="664">
        <v>1</v>
      </c>
      <c r="N142" s="665">
        <v>84.01</v>
      </c>
    </row>
    <row r="143" spans="1:14" ht="14.4" customHeight="1" x14ac:dyDescent="0.3">
      <c r="A143" s="660" t="s">
        <v>571</v>
      </c>
      <c r="B143" s="661" t="s">
        <v>572</v>
      </c>
      <c r="C143" s="662" t="s">
        <v>576</v>
      </c>
      <c r="D143" s="663" t="s">
        <v>2537</v>
      </c>
      <c r="E143" s="662" t="s">
        <v>596</v>
      </c>
      <c r="F143" s="663" t="s">
        <v>2543</v>
      </c>
      <c r="G143" s="662" t="s">
        <v>608</v>
      </c>
      <c r="H143" s="662" t="s">
        <v>1091</v>
      </c>
      <c r="I143" s="662" t="s">
        <v>1092</v>
      </c>
      <c r="J143" s="662" t="s">
        <v>1093</v>
      </c>
      <c r="K143" s="662" t="s">
        <v>1094</v>
      </c>
      <c r="L143" s="664">
        <v>2576.2130860142456</v>
      </c>
      <c r="M143" s="664">
        <v>13</v>
      </c>
      <c r="N143" s="665">
        <v>33490.770118185195</v>
      </c>
    </row>
    <row r="144" spans="1:14" ht="14.4" customHeight="1" x14ac:dyDescent="0.3">
      <c r="A144" s="660" t="s">
        <v>571</v>
      </c>
      <c r="B144" s="661" t="s">
        <v>572</v>
      </c>
      <c r="C144" s="662" t="s">
        <v>576</v>
      </c>
      <c r="D144" s="663" t="s">
        <v>2537</v>
      </c>
      <c r="E144" s="662" t="s">
        <v>596</v>
      </c>
      <c r="F144" s="663" t="s">
        <v>2543</v>
      </c>
      <c r="G144" s="662" t="s">
        <v>608</v>
      </c>
      <c r="H144" s="662" t="s">
        <v>1095</v>
      </c>
      <c r="I144" s="662" t="s">
        <v>1096</v>
      </c>
      <c r="J144" s="662" t="s">
        <v>1097</v>
      </c>
      <c r="K144" s="662" t="s">
        <v>1098</v>
      </c>
      <c r="L144" s="664">
        <v>631.39216823272534</v>
      </c>
      <c r="M144" s="664">
        <v>0.77079560000000014</v>
      </c>
      <c r="N144" s="665">
        <v>486.67430514824457</v>
      </c>
    </row>
    <row r="145" spans="1:14" ht="14.4" customHeight="1" x14ac:dyDescent="0.3">
      <c r="A145" s="660" t="s">
        <v>571</v>
      </c>
      <c r="B145" s="661" t="s">
        <v>572</v>
      </c>
      <c r="C145" s="662" t="s">
        <v>576</v>
      </c>
      <c r="D145" s="663" t="s">
        <v>2537</v>
      </c>
      <c r="E145" s="662" t="s">
        <v>596</v>
      </c>
      <c r="F145" s="663" t="s">
        <v>2543</v>
      </c>
      <c r="G145" s="662" t="s">
        <v>608</v>
      </c>
      <c r="H145" s="662" t="s">
        <v>1099</v>
      </c>
      <c r="I145" s="662" t="s">
        <v>1100</v>
      </c>
      <c r="J145" s="662" t="s">
        <v>1101</v>
      </c>
      <c r="K145" s="662" t="s">
        <v>1102</v>
      </c>
      <c r="L145" s="664">
        <v>152.86775428483298</v>
      </c>
      <c r="M145" s="664">
        <v>2</v>
      </c>
      <c r="N145" s="665">
        <v>305.73550856966597</v>
      </c>
    </row>
    <row r="146" spans="1:14" ht="14.4" customHeight="1" x14ac:dyDescent="0.3">
      <c r="A146" s="660" t="s">
        <v>571</v>
      </c>
      <c r="B146" s="661" t="s">
        <v>572</v>
      </c>
      <c r="C146" s="662" t="s">
        <v>576</v>
      </c>
      <c r="D146" s="663" t="s">
        <v>2537</v>
      </c>
      <c r="E146" s="662" t="s">
        <v>596</v>
      </c>
      <c r="F146" s="663" t="s">
        <v>2543</v>
      </c>
      <c r="G146" s="662" t="s">
        <v>608</v>
      </c>
      <c r="H146" s="662" t="s">
        <v>1103</v>
      </c>
      <c r="I146" s="662" t="s">
        <v>1104</v>
      </c>
      <c r="J146" s="662" t="s">
        <v>1105</v>
      </c>
      <c r="K146" s="662" t="s">
        <v>1106</v>
      </c>
      <c r="L146" s="664">
        <v>312.36699999999996</v>
      </c>
      <c r="M146" s="664">
        <v>0.14457829999999999</v>
      </c>
      <c r="N146" s="665">
        <v>45.161489836099989</v>
      </c>
    </row>
    <row r="147" spans="1:14" ht="14.4" customHeight="1" x14ac:dyDescent="0.3">
      <c r="A147" s="660" t="s">
        <v>571</v>
      </c>
      <c r="B147" s="661" t="s">
        <v>572</v>
      </c>
      <c r="C147" s="662" t="s">
        <v>576</v>
      </c>
      <c r="D147" s="663" t="s">
        <v>2537</v>
      </c>
      <c r="E147" s="662" t="s">
        <v>596</v>
      </c>
      <c r="F147" s="663" t="s">
        <v>2543</v>
      </c>
      <c r="G147" s="662" t="s">
        <v>608</v>
      </c>
      <c r="H147" s="662" t="s">
        <v>1107</v>
      </c>
      <c r="I147" s="662" t="s">
        <v>1108</v>
      </c>
      <c r="J147" s="662" t="s">
        <v>1109</v>
      </c>
      <c r="K147" s="662" t="s">
        <v>1110</v>
      </c>
      <c r="L147" s="664">
        <v>71.159648585142619</v>
      </c>
      <c r="M147" s="664">
        <v>2</v>
      </c>
      <c r="N147" s="665">
        <v>142.31929717028524</v>
      </c>
    </row>
    <row r="148" spans="1:14" ht="14.4" customHeight="1" x14ac:dyDescent="0.3">
      <c r="A148" s="660" t="s">
        <v>571</v>
      </c>
      <c r="B148" s="661" t="s">
        <v>572</v>
      </c>
      <c r="C148" s="662" t="s">
        <v>576</v>
      </c>
      <c r="D148" s="663" t="s">
        <v>2537</v>
      </c>
      <c r="E148" s="662" t="s">
        <v>596</v>
      </c>
      <c r="F148" s="663" t="s">
        <v>2543</v>
      </c>
      <c r="G148" s="662" t="s">
        <v>608</v>
      </c>
      <c r="H148" s="662" t="s">
        <v>1111</v>
      </c>
      <c r="I148" s="662" t="s">
        <v>1112</v>
      </c>
      <c r="J148" s="662" t="s">
        <v>1113</v>
      </c>
      <c r="K148" s="662" t="s">
        <v>1114</v>
      </c>
      <c r="L148" s="664">
        <v>480.69000000000011</v>
      </c>
      <c r="M148" s="664">
        <v>1</v>
      </c>
      <c r="N148" s="665">
        <v>480.69000000000011</v>
      </c>
    </row>
    <row r="149" spans="1:14" ht="14.4" customHeight="1" x14ac:dyDescent="0.3">
      <c r="A149" s="660" t="s">
        <v>571</v>
      </c>
      <c r="B149" s="661" t="s">
        <v>572</v>
      </c>
      <c r="C149" s="662" t="s">
        <v>576</v>
      </c>
      <c r="D149" s="663" t="s">
        <v>2537</v>
      </c>
      <c r="E149" s="662" t="s">
        <v>596</v>
      </c>
      <c r="F149" s="663" t="s">
        <v>2543</v>
      </c>
      <c r="G149" s="662" t="s">
        <v>608</v>
      </c>
      <c r="H149" s="662" t="s">
        <v>1115</v>
      </c>
      <c r="I149" s="662" t="s">
        <v>216</v>
      </c>
      <c r="J149" s="662" t="s">
        <v>1116</v>
      </c>
      <c r="K149" s="662"/>
      <c r="L149" s="664">
        <v>127.51668467245547</v>
      </c>
      <c r="M149" s="664">
        <v>1</v>
      </c>
      <c r="N149" s="665">
        <v>127.51668467245547</v>
      </c>
    </row>
    <row r="150" spans="1:14" ht="14.4" customHeight="1" x14ac:dyDescent="0.3">
      <c r="A150" s="660" t="s">
        <v>571</v>
      </c>
      <c r="B150" s="661" t="s">
        <v>572</v>
      </c>
      <c r="C150" s="662" t="s">
        <v>576</v>
      </c>
      <c r="D150" s="663" t="s">
        <v>2537</v>
      </c>
      <c r="E150" s="662" t="s">
        <v>596</v>
      </c>
      <c r="F150" s="663" t="s">
        <v>2543</v>
      </c>
      <c r="G150" s="662" t="s">
        <v>608</v>
      </c>
      <c r="H150" s="662" t="s">
        <v>1117</v>
      </c>
      <c r="I150" s="662" t="s">
        <v>216</v>
      </c>
      <c r="J150" s="662" t="s">
        <v>1118</v>
      </c>
      <c r="K150" s="662" t="s">
        <v>1119</v>
      </c>
      <c r="L150" s="664">
        <v>87.361871603717944</v>
      </c>
      <c r="M150" s="664">
        <v>1</v>
      </c>
      <c r="N150" s="665">
        <v>87.361871603717944</v>
      </c>
    </row>
    <row r="151" spans="1:14" ht="14.4" customHeight="1" x14ac:dyDescent="0.3">
      <c r="A151" s="660" t="s">
        <v>571</v>
      </c>
      <c r="B151" s="661" t="s">
        <v>572</v>
      </c>
      <c r="C151" s="662" t="s">
        <v>576</v>
      </c>
      <c r="D151" s="663" t="s">
        <v>2537</v>
      </c>
      <c r="E151" s="662" t="s">
        <v>596</v>
      </c>
      <c r="F151" s="663" t="s">
        <v>2543</v>
      </c>
      <c r="G151" s="662" t="s">
        <v>608</v>
      </c>
      <c r="H151" s="662" t="s">
        <v>1120</v>
      </c>
      <c r="I151" s="662" t="s">
        <v>1121</v>
      </c>
      <c r="J151" s="662" t="s">
        <v>1122</v>
      </c>
      <c r="K151" s="662" t="s">
        <v>1123</v>
      </c>
      <c r="L151" s="664">
        <v>47.704568264085601</v>
      </c>
      <c r="M151" s="664">
        <v>4</v>
      </c>
      <c r="N151" s="665">
        <v>190.81827305634241</v>
      </c>
    </row>
    <row r="152" spans="1:14" ht="14.4" customHeight="1" x14ac:dyDescent="0.3">
      <c r="A152" s="660" t="s">
        <v>571</v>
      </c>
      <c r="B152" s="661" t="s">
        <v>572</v>
      </c>
      <c r="C152" s="662" t="s">
        <v>576</v>
      </c>
      <c r="D152" s="663" t="s">
        <v>2537</v>
      </c>
      <c r="E152" s="662" t="s">
        <v>596</v>
      </c>
      <c r="F152" s="663" t="s">
        <v>2543</v>
      </c>
      <c r="G152" s="662" t="s">
        <v>608</v>
      </c>
      <c r="H152" s="662" t="s">
        <v>1124</v>
      </c>
      <c r="I152" s="662" t="s">
        <v>1124</v>
      </c>
      <c r="J152" s="662" t="s">
        <v>1125</v>
      </c>
      <c r="K152" s="662" t="s">
        <v>1126</v>
      </c>
      <c r="L152" s="664">
        <v>6945.06</v>
      </c>
      <c r="M152" s="664">
        <v>1</v>
      </c>
      <c r="N152" s="665">
        <v>6945.06</v>
      </c>
    </row>
    <row r="153" spans="1:14" ht="14.4" customHeight="1" x14ac:dyDescent="0.3">
      <c r="A153" s="660" t="s">
        <v>571</v>
      </c>
      <c r="B153" s="661" t="s">
        <v>572</v>
      </c>
      <c r="C153" s="662" t="s">
        <v>576</v>
      </c>
      <c r="D153" s="663" t="s">
        <v>2537</v>
      </c>
      <c r="E153" s="662" t="s">
        <v>596</v>
      </c>
      <c r="F153" s="663" t="s">
        <v>2543</v>
      </c>
      <c r="G153" s="662" t="s">
        <v>608</v>
      </c>
      <c r="H153" s="662" t="s">
        <v>1127</v>
      </c>
      <c r="I153" s="662" t="s">
        <v>1127</v>
      </c>
      <c r="J153" s="662" t="s">
        <v>1128</v>
      </c>
      <c r="K153" s="662" t="s">
        <v>1129</v>
      </c>
      <c r="L153" s="664">
        <v>10298.709999999999</v>
      </c>
      <c r="M153" s="664">
        <v>2</v>
      </c>
      <c r="N153" s="665">
        <v>20597.419999999998</v>
      </c>
    </row>
    <row r="154" spans="1:14" ht="14.4" customHeight="1" x14ac:dyDescent="0.3">
      <c r="A154" s="660" t="s">
        <v>571</v>
      </c>
      <c r="B154" s="661" t="s">
        <v>572</v>
      </c>
      <c r="C154" s="662" t="s">
        <v>576</v>
      </c>
      <c r="D154" s="663" t="s">
        <v>2537</v>
      </c>
      <c r="E154" s="662" t="s">
        <v>596</v>
      </c>
      <c r="F154" s="663" t="s">
        <v>2543</v>
      </c>
      <c r="G154" s="662" t="s">
        <v>608</v>
      </c>
      <c r="H154" s="662" t="s">
        <v>1130</v>
      </c>
      <c r="I154" s="662" t="s">
        <v>1130</v>
      </c>
      <c r="J154" s="662" t="s">
        <v>1131</v>
      </c>
      <c r="K154" s="662" t="s">
        <v>1132</v>
      </c>
      <c r="L154" s="664">
        <v>598.66457667669431</v>
      </c>
      <c r="M154" s="664">
        <v>11.4791512</v>
      </c>
      <c r="N154" s="665">
        <v>6872.1611937557682</v>
      </c>
    </row>
    <row r="155" spans="1:14" ht="14.4" customHeight="1" x14ac:dyDescent="0.3">
      <c r="A155" s="660" t="s">
        <v>571</v>
      </c>
      <c r="B155" s="661" t="s">
        <v>572</v>
      </c>
      <c r="C155" s="662" t="s">
        <v>576</v>
      </c>
      <c r="D155" s="663" t="s">
        <v>2537</v>
      </c>
      <c r="E155" s="662" t="s">
        <v>596</v>
      </c>
      <c r="F155" s="663" t="s">
        <v>2543</v>
      </c>
      <c r="G155" s="662" t="s">
        <v>608</v>
      </c>
      <c r="H155" s="662" t="s">
        <v>1133</v>
      </c>
      <c r="I155" s="662" t="s">
        <v>1134</v>
      </c>
      <c r="J155" s="662" t="s">
        <v>1135</v>
      </c>
      <c r="K155" s="662" t="s">
        <v>1136</v>
      </c>
      <c r="L155" s="664">
        <v>153.01912037249943</v>
      </c>
      <c r="M155" s="664">
        <v>2</v>
      </c>
      <c r="N155" s="665">
        <v>306.03824074499886</v>
      </c>
    </row>
    <row r="156" spans="1:14" ht="14.4" customHeight="1" x14ac:dyDescent="0.3">
      <c r="A156" s="660" t="s">
        <v>571</v>
      </c>
      <c r="B156" s="661" t="s">
        <v>572</v>
      </c>
      <c r="C156" s="662" t="s">
        <v>576</v>
      </c>
      <c r="D156" s="663" t="s">
        <v>2537</v>
      </c>
      <c r="E156" s="662" t="s">
        <v>596</v>
      </c>
      <c r="F156" s="663" t="s">
        <v>2543</v>
      </c>
      <c r="G156" s="662" t="s">
        <v>608</v>
      </c>
      <c r="H156" s="662" t="s">
        <v>1137</v>
      </c>
      <c r="I156" s="662" t="s">
        <v>1138</v>
      </c>
      <c r="J156" s="662" t="s">
        <v>1139</v>
      </c>
      <c r="K156" s="662" t="s">
        <v>1140</v>
      </c>
      <c r="L156" s="664">
        <v>84.329118786855972</v>
      </c>
      <c r="M156" s="664">
        <v>2</v>
      </c>
      <c r="N156" s="665">
        <v>168.65823757371194</v>
      </c>
    </row>
    <row r="157" spans="1:14" ht="14.4" customHeight="1" x14ac:dyDescent="0.3">
      <c r="A157" s="660" t="s">
        <v>571</v>
      </c>
      <c r="B157" s="661" t="s">
        <v>572</v>
      </c>
      <c r="C157" s="662" t="s">
        <v>576</v>
      </c>
      <c r="D157" s="663" t="s">
        <v>2537</v>
      </c>
      <c r="E157" s="662" t="s">
        <v>596</v>
      </c>
      <c r="F157" s="663" t="s">
        <v>2543</v>
      </c>
      <c r="G157" s="662" t="s">
        <v>608</v>
      </c>
      <c r="H157" s="662" t="s">
        <v>1141</v>
      </c>
      <c r="I157" s="662" t="s">
        <v>1142</v>
      </c>
      <c r="J157" s="662" t="s">
        <v>1143</v>
      </c>
      <c r="K157" s="662" t="s">
        <v>1144</v>
      </c>
      <c r="L157" s="664">
        <v>250.79625000936781</v>
      </c>
      <c r="M157" s="664">
        <v>1</v>
      </c>
      <c r="N157" s="665">
        <v>250.79625000936781</v>
      </c>
    </row>
    <row r="158" spans="1:14" ht="14.4" customHeight="1" x14ac:dyDescent="0.3">
      <c r="A158" s="660" t="s">
        <v>571</v>
      </c>
      <c r="B158" s="661" t="s">
        <v>572</v>
      </c>
      <c r="C158" s="662" t="s">
        <v>576</v>
      </c>
      <c r="D158" s="663" t="s">
        <v>2537</v>
      </c>
      <c r="E158" s="662" t="s">
        <v>596</v>
      </c>
      <c r="F158" s="663" t="s">
        <v>2543</v>
      </c>
      <c r="G158" s="662" t="s">
        <v>608</v>
      </c>
      <c r="H158" s="662" t="s">
        <v>1145</v>
      </c>
      <c r="I158" s="662" t="s">
        <v>1146</v>
      </c>
      <c r="J158" s="662" t="s">
        <v>1147</v>
      </c>
      <c r="K158" s="662" t="s">
        <v>1148</v>
      </c>
      <c r="L158" s="664">
        <v>33.949800068076968</v>
      </c>
      <c r="M158" s="664">
        <v>1</v>
      </c>
      <c r="N158" s="665">
        <v>33.949800068076968</v>
      </c>
    </row>
    <row r="159" spans="1:14" ht="14.4" customHeight="1" x14ac:dyDescent="0.3">
      <c r="A159" s="660" t="s">
        <v>571</v>
      </c>
      <c r="B159" s="661" t="s">
        <v>572</v>
      </c>
      <c r="C159" s="662" t="s">
        <v>576</v>
      </c>
      <c r="D159" s="663" t="s">
        <v>2537</v>
      </c>
      <c r="E159" s="662" t="s">
        <v>596</v>
      </c>
      <c r="F159" s="663" t="s">
        <v>2543</v>
      </c>
      <c r="G159" s="662" t="s">
        <v>608</v>
      </c>
      <c r="H159" s="662" t="s">
        <v>1149</v>
      </c>
      <c r="I159" s="662" t="s">
        <v>1150</v>
      </c>
      <c r="J159" s="662" t="s">
        <v>1151</v>
      </c>
      <c r="K159" s="662" t="s">
        <v>1152</v>
      </c>
      <c r="L159" s="664">
        <v>43.98934225642779</v>
      </c>
      <c r="M159" s="664">
        <v>1</v>
      </c>
      <c r="N159" s="665">
        <v>43.98934225642779</v>
      </c>
    </row>
    <row r="160" spans="1:14" ht="14.4" customHeight="1" x14ac:dyDescent="0.3">
      <c r="A160" s="660" t="s">
        <v>571</v>
      </c>
      <c r="B160" s="661" t="s">
        <v>572</v>
      </c>
      <c r="C160" s="662" t="s">
        <v>576</v>
      </c>
      <c r="D160" s="663" t="s">
        <v>2537</v>
      </c>
      <c r="E160" s="662" t="s">
        <v>596</v>
      </c>
      <c r="F160" s="663" t="s">
        <v>2543</v>
      </c>
      <c r="G160" s="662" t="s">
        <v>608</v>
      </c>
      <c r="H160" s="662" t="s">
        <v>1153</v>
      </c>
      <c r="I160" s="662" t="s">
        <v>1154</v>
      </c>
      <c r="J160" s="662" t="s">
        <v>1155</v>
      </c>
      <c r="K160" s="662" t="s">
        <v>1156</v>
      </c>
      <c r="L160" s="664">
        <v>53.88</v>
      </c>
      <c r="M160" s="664">
        <v>2</v>
      </c>
      <c r="N160" s="665">
        <v>107.76</v>
      </c>
    </row>
    <row r="161" spans="1:14" ht="14.4" customHeight="1" x14ac:dyDescent="0.3">
      <c r="A161" s="660" t="s">
        <v>571</v>
      </c>
      <c r="B161" s="661" t="s">
        <v>572</v>
      </c>
      <c r="C161" s="662" t="s">
        <v>576</v>
      </c>
      <c r="D161" s="663" t="s">
        <v>2537</v>
      </c>
      <c r="E161" s="662" t="s">
        <v>596</v>
      </c>
      <c r="F161" s="663" t="s">
        <v>2543</v>
      </c>
      <c r="G161" s="662" t="s">
        <v>608</v>
      </c>
      <c r="H161" s="662" t="s">
        <v>1157</v>
      </c>
      <c r="I161" s="662" t="s">
        <v>216</v>
      </c>
      <c r="J161" s="662" t="s">
        <v>1158</v>
      </c>
      <c r="K161" s="662"/>
      <c r="L161" s="664">
        <v>514.61191467079334</v>
      </c>
      <c r="M161" s="664">
        <v>1</v>
      </c>
      <c r="N161" s="665">
        <v>514.61191467079334</v>
      </c>
    </row>
    <row r="162" spans="1:14" ht="14.4" customHeight="1" x14ac:dyDescent="0.3">
      <c r="A162" s="660" t="s">
        <v>571</v>
      </c>
      <c r="B162" s="661" t="s">
        <v>572</v>
      </c>
      <c r="C162" s="662" t="s">
        <v>576</v>
      </c>
      <c r="D162" s="663" t="s">
        <v>2537</v>
      </c>
      <c r="E162" s="662" t="s">
        <v>596</v>
      </c>
      <c r="F162" s="663" t="s">
        <v>2543</v>
      </c>
      <c r="G162" s="662" t="s">
        <v>608</v>
      </c>
      <c r="H162" s="662" t="s">
        <v>1159</v>
      </c>
      <c r="I162" s="662" t="s">
        <v>1160</v>
      </c>
      <c r="J162" s="662" t="s">
        <v>988</v>
      </c>
      <c r="K162" s="662" t="s">
        <v>1161</v>
      </c>
      <c r="L162" s="664">
        <v>98.05</v>
      </c>
      <c r="M162" s="664">
        <v>3</v>
      </c>
      <c r="N162" s="665">
        <v>294.14999999999998</v>
      </c>
    </row>
    <row r="163" spans="1:14" ht="14.4" customHeight="1" x14ac:dyDescent="0.3">
      <c r="A163" s="660" t="s">
        <v>571</v>
      </c>
      <c r="B163" s="661" t="s">
        <v>572</v>
      </c>
      <c r="C163" s="662" t="s">
        <v>576</v>
      </c>
      <c r="D163" s="663" t="s">
        <v>2537</v>
      </c>
      <c r="E163" s="662" t="s">
        <v>596</v>
      </c>
      <c r="F163" s="663" t="s">
        <v>2543</v>
      </c>
      <c r="G163" s="662" t="s">
        <v>608</v>
      </c>
      <c r="H163" s="662" t="s">
        <v>1162</v>
      </c>
      <c r="I163" s="662" t="s">
        <v>216</v>
      </c>
      <c r="J163" s="662" t="s">
        <v>1163</v>
      </c>
      <c r="K163" s="662"/>
      <c r="L163" s="664">
        <v>36.822816223520825</v>
      </c>
      <c r="M163" s="664">
        <v>7</v>
      </c>
      <c r="N163" s="665">
        <v>257.75971356464578</v>
      </c>
    </row>
    <row r="164" spans="1:14" ht="14.4" customHeight="1" x14ac:dyDescent="0.3">
      <c r="A164" s="660" t="s">
        <v>571</v>
      </c>
      <c r="B164" s="661" t="s">
        <v>572</v>
      </c>
      <c r="C164" s="662" t="s">
        <v>576</v>
      </c>
      <c r="D164" s="663" t="s">
        <v>2537</v>
      </c>
      <c r="E164" s="662" t="s">
        <v>596</v>
      </c>
      <c r="F164" s="663" t="s">
        <v>2543</v>
      </c>
      <c r="G164" s="662" t="s">
        <v>608</v>
      </c>
      <c r="H164" s="662" t="s">
        <v>1164</v>
      </c>
      <c r="I164" s="662" t="s">
        <v>1165</v>
      </c>
      <c r="J164" s="662" t="s">
        <v>1166</v>
      </c>
      <c r="K164" s="662" t="s">
        <v>1167</v>
      </c>
      <c r="L164" s="664">
        <v>32.83</v>
      </c>
      <c r="M164" s="664">
        <v>2</v>
      </c>
      <c r="N164" s="665">
        <v>65.66</v>
      </c>
    </row>
    <row r="165" spans="1:14" ht="14.4" customHeight="1" x14ac:dyDescent="0.3">
      <c r="A165" s="660" t="s">
        <v>571</v>
      </c>
      <c r="B165" s="661" t="s">
        <v>572</v>
      </c>
      <c r="C165" s="662" t="s">
        <v>576</v>
      </c>
      <c r="D165" s="663" t="s">
        <v>2537</v>
      </c>
      <c r="E165" s="662" t="s">
        <v>596</v>
      </c>
      <c r="F165" s="663" t="s">
        <v>2543</v>
      </c>
      <c r="G165" s="662" t="s">
        <v>608</v>
      </c>
      <c r="H165" s="662" t="s">
        <v>1168</v>
      </c>
      <c r="I165" s="662" t="s">
        <v>1169</v>
      </c>
      <c r="J165" s="662" t="s">
        <v>1170</v>
      </c>
      <c r="K165" s="662" t="s">
        <v>1171</v>
      </c>
      <c r="L165" s="664">
        <v>136.16999999999996</v>
      </c>
      <c r="M165" s="664">
        <v>3</v>
      </c>
      <c r="N165" s="665">
        <v>408.50999999999988</v>
      </c>
    </row>
    <row r="166" spans="1:14" ht="14.4" customHeight="1" x14ac:dyDescent="0.3">
      <c r="A166" s="660" t="s">
        <v>571</v>
      </c>
      <c r="B166" s="661" t="s">
        <v>572</v>
      </c>
      <c r="C166" s="662" t="s">
        <v>576</v>
      </c>
      <c r="D166" s="663" t="s">
        <v>2537</v>
      </c>
      <c r="E166" s="662" t="s">
        <v>596</v>
      </c>
      <c r="F166" s="663" t="s">
        <v>2543</v>
      </c>
      <c r="G166" s="662" t="s">
        <v>608</v>
      </c>
      <c r="H166" s="662" t="s">
        <v>1172</v>
      </c>
      <c r="I166" s="662" t="s">
        <v>1173</v>
      </c>
      <c r="J166" s="662" t="s">
        <v>1174</v>
      </c>
      <c r="K166" s="662" t="s">
        <v>1175</v>
      </c>
      <c r="L166" s="664">
        <v>79.22</v>
      </c>
      <c r="M166" s="664">
        <v>1</v>
      </c>
      <c r="N166" s="665">
        <v>79.22</v>
      </c>
    </row>
    <row r="167" spans="1:14" ht="14.4" customHeight="1" x14ac:dyDescent="0.3">
      <c r="A167" s="660" t="s">
        <v>571</v>
      </c>
      <c r="B167" s="661" t="s">
        <v>572</v>
      </c>
      <c r="C167" s="662" t="s">
        <v>576</v>
      </c>
      <c r="D167" s="663" t="s">
        <v>2537</v>
      </c>
      <c r="E167" s="662" t="s">
        <v>596</v>
      </c>
      <c r="F167" s="663" t="s">
        <v>2543</v>
      </c>
      <c r="G167" s="662" t="s">
        <v>608</v>
      </c>
      <c r="H167" s="662" t="s">
        <v>1176</v>
      </c>
      <c r="I167" s="662" t="s">
        <v>216</v>
      </c>
      <c r="J167" s="662" t="s">
        <v>1177</v>
      </c>
      <c r="K167" s="662"/>
      <c r="L167" s="664">
        <v>585.73005474374133</v>
      </c>
      <c r="M167" s="664">
        <v>1</v>
      </c>
      <c r="N167" s="665">
        <v>585.73005474374133</v>
      </c>
    </row>
    <row r="168" spans="1:14" ht="14.4" customHeight="1" x14ac:dyDescent="0.3">
      <c r="A168" s="660" t="s">
        <v>571</v>
      </c>
      <c r="B168" s="661" t="s">
        <v>572</v>
      </c>
      <c r="C168" s="662" t="s">
        <v>576</v>
      </c>
      <c r="D168" s="663" t="s">
        <v>2537</v>
      </c>
      <c r="E168" s="662" t="s">
        <v>596</v>
      </c>
      <c r="F168" s="663" t="s">
        <v>2543</v>
      </c>
      <c r="G168" s="662" t="s">
        <v>608</v>
      </c>
      <c r="H168" s="662" t="s">
        <v>1178</v>
      </c>
      <c r="I168" s="662" t="s">
        <v>1179</v>
      </c>
      <c r="J168" s="662" t="s">
        <v>1180</v>
      </c>
      <c r="K168" s="662" t="s">
        <v>1181</v>
      </c>
      <c r="L168" s="664">
        <v>37.830116972574324</v>
      </c>
      <c r="M168" s="664">
        <v>1</v>
      </c>
      <c r="N168" s="665">
        <v>37.830116972574324</v>
      </c>
    </row>
    <row r="169" spans="1:14" ht="14.4" customHeight="1" x14ac:dyDescent="0.3">
      <c r="A169" s="660" t="s">
        <v>571</v>
      </c>
      <c r="B169" s="661" t="s">
        <v>572</v>
      </c>
      <c r="C169" s="662" t="s">
        <v>576</v>
      </c>
      <c r="D169" s="663" t="s">
        <v>2537</v>
      </c>
      <c r="E169" s="662" t="s">
        <v>596</v>
      </c>
      <c r="F169" s="663" t="s">
        <v>2543</v>
      </c>
      <c r="G169" s="662" t="s">
        <v>608</v>
      </c>
      <c r="H169" s="662" t="s">
        <v>1182</v>
      </c>
      <c r="I169" s="662" t="s">
        <v>1183</v>
      </c>
      <c r="J169" s="662" t="s">
        <v>1184</v>
      </c>
      <c r="K169" s="662" t="s">
        <v>1185</v>
      </c>
      <c r="L169" s="664">
        <v>114.37</v>
      </c>
      <c r="M169" s="664">
        <v>1</v>
      </c>
      <c r="N169" s="665">
        <v>114.37</v>
      </c>
    </row>
    <row r="170" spans="1:14" ht="14.4" customHeight="1" x14ac:dyDescent="0.3">
      <c r="A170" s="660" t="s">
        <v>571</v>
      </c>
      <c r="B170" s="661" t="s">
        <v>572</v>
      </c>
      <c r="C170" s="662" t="s">
        <v>576</v>
      </c>
      <c r="D170" s="663" t="s">
        <v>2537</v>
      </c>
      <c r="E170" s="662" t="s">
        <v>596</v>
      </c>
      <c r="F170" s="663" t="s">
        <v>2543</v>
      </c>
      <c r="G170" s="662" t="s">
        <v>608</v>
      </c>
      <c r="H170" s="662" t="s">
        <v>1186</v>
      </c>
      <c r="I170" s="662" t="s">
        <v>216</v>
      </c>
      <c r="J170" s="662" t="s">
        <v>1187</v>
      </c>
      <c r="K170" s="662"/>
      <c r="L170" s="664">
        <v>18.290000000000006</v>
      </c>
      <c r="M170" s="664">
        <v>6</v>
      </c>
      <c r="N170" s="665">
        <v>109.74000000000004</v>
      </c>
    </row>
    <row r="171" spans="1:14" ht="14.4" customHeight="1" x14ac:dyDescent="0.3">
      <c r="A171" s="660" t="s">
        <v>571</v>
      </c>
      <c r="B171" s="661" t="s">
        <v>572</v>
      </c>
      <c r="C171" s="662" t="s">
        <v>576</v>
      </c>
      <c r="D171" s="663" t="s">
        <v>2537</v>
      </c>
      <c r="E171" s="662" t="s">
        <v>596</v>
      </c>
      <c r="F171" s="663" t="s">
        <v>2543</v>
      </c>
      <c r="G171" s="662" t="s">
        <v>608</v>
      </c>
      <c r="H171" s="662" t="s">
        <v>1188</v>
      </c>
      <c r="I171" s="662" t="s">
        <v>1189</v>
      </c>
      <c r="J171" s="662" t="s">
        <v>1190</v>
      </c>
      <c r="K171" s="662" t="s">
        <v>1191</v>
      </c>
      <c r="L171" s="664">
        <v>131.56999906373036</v>
      </c>
      <c r="M171" s="664">
        <v>1</v>
      </c>
      <c r="N171" s="665">
        <v>131.56999906373036</v>
      </c>
    </row>
    <row r="172" spans="1:14" ht="14.4" customHeight="1" x14ac:dyDescent="0.3">
      <c r="A172" s="660" t="s">
        <v>571</v>
      </c>
      <c r="B172" s="661" t="s">
        <v>572</v>
      </c>
      <c r="C172" s="662" t="s">
        <v>576</v>
      </c>
      <c r="D172" s="663" t="s">
        <v>2537</v>
      </c>
      <c r="E172" s="662" t="s">
        <v>596</v>
      </c>
      <c r="F172" s="663" t="s">
        <v>2543</v>
      </c>
      <c r="G172" s="662" t="s">
        <v>608</v>
      </c>
      <c r="H172" s="662" t="s">
        <v>1192</v>
      </c>
      <c r="I172" s="662" t="s">
        <v>1193</v>
      </c>
      <c r="J172" s="662" t="s">
        <v>1194</v>
      </c>
      <c r="K172" s="662" t="s">
        <v>1195</v>
      </c>
      <c r="L172" s="664">
        <v>322.76348204290048</v>
      </c>
      <c r="M172" s="664">
        <v>14.653</v>
      </c>
      <c r="N172" s="665">
        <v>4729.4533023746208</v>
      </c>
    </row>
    <row r="173" spans="1:14" ht="14.4" customHeight="1" x14ac:dyDescent="0.3">
      <c r="A173" s="660" t="s">
        <v>571</v>
      </c>
      <c r="B173" s="661" t="s">
        <v>572</v>
      </c>
      <c r="C173" s="662" t="s">
        <v>576</v>
      </c>
      <c r="D173" s="663" t="s">
        <v>2537</v>
      </c>
      <c r="E173" s="662" t="s">
        <v>596</v>
      </c>
      <c r="F173" s="663" t="s">
        <v>2543</v>
      </c>
      <c r="G173" s="662" t="s">
        <v>608</v>
      </c>
      <c r="H173" s="662" t="s">
        <v>1196</v>
      </c>
      <c r="I173" s="662" t="s">
        <v>1197</v>
      </c>
      <c r="J173" s="662" t="s">
        <v>1194</v>
      </c>
      <c r="K173" s="662" t="s">
        <v>1198</v>
      </c>
      <c r="L173" s="664">
        <v>1821.8092350463028</v>
      </c>
      <c r="M173" s="664">
        <v>5.2379999999999995</v>
      </c>
      <c r="N173" s="665">
        <v>9542.6367731725331</v>
      </c>
    </row>
    <row r="174" spans="1:14" ht="14.4" customHeight="1" x14ac:dyDescent="0.3">
      <c r="A174" s="660" t="s">
        <v>571</v>
      </c>
      <c r="B174" s="661" t="s">
        <v>572</v>
      </c>
      <c r="C174" s="662" t="s">
        <v>576</v>
      </c>
      <c r="D174" s="663" t="s">
        <v>2537</v>
      </c>
      <c r="E174" s="662" t="s">
        <v>596</v>
      </c>
      <c r="F174" s="663" t="s">
        <v>2543</v>
      </c>
      <c r="G174" s="662" t="s">
        <v>608</v>
      </c>
      <c r="H174" s="662" t="s">
        <v>1199</v>
      </c>
      <c r="I174" s="662" t="s">
        <v>1200</v>
      </c>
      <c r="J174" s="662" t="s">
        <v>1201</v>
      </c>
      <c r="K174" s="662" t="s">
        <v>1102</v>
      </c>
      <c r="L174" s="664">
        <v>422.77736459648747</v>
      </c>
      <c r="M174" s="664">
        <v>9.3846831000000002</v>
      </c>
      <c r="N174" s="665">
        <v>3967.6315885911945</v>
      </c>
    </row>
    <row r="175" spans="1:14" ht="14.4" customHeight="1" x14ac:dyDescent="0.3">
      <c r="A175" s="660" t="s">
        <v>571</v>
      </c>
      <c r="B175" s="661" t="s">
        <v>572</v>
      </c>
      <c r="C175" s="662" t="s">
        <v>576</v>
      </c>
      <c r="D175" s="663" t="s">
        <v>2537</v>
      </c>
      <c r="E175" s="662" t="s">
        <v>596</v>
      </c>
      <c r="F175" s="663" t="s">
        <v>2543</v>
      </c>
      <c r="G175" s="662" t="s">
        <v>608</v>
      </c>
      <c r="H175" s="662" t="s">
        <v>1202</v>
      </c>
      <c r="I175" s="662" t="s">
        <v>1203</v>
      </c>
      <c r="J175" s="662" t="s">
        <v>1204</v>
      </c>
      <c r="K175" s="662" t="s">
        <v>1106</v>
      </c>
      <c r="L175" s="664">
        <v>913.20579784491906</v>
      </c>
      <c r="M175" s="664">
        <v>10.2096289</v>
      </c>
      <c r="N175" s="665">
        <v>9323.4923053250441</v>
      </c>
    </row>
    <row r="176" spans="1:14" ht="14.4" customHeight="1" x14ac:dyDescent="0.3">
      <c r="A176" s="660" t="s">
        <v>571</v>
      </c>
      <c r="B176" s="661" t="s">
        <v>572</v>
      </c>
      <c r="C176" s="662" t="s">
        <v>576</v>
      </c>
      <c r="D176" s="663" t="s">
        <v>2537</v>
      </c>
      <c r="E176" s="662" t="s">
        <v>596</v>
      </c>
      <c r="F176" s="663" t="s">
        <v>2543</v>
      </c>
      <c r="G176" s="662" t="s">
        <v>608</v>
      </c>
      <c r="H176" s="662" t="s">
        <v>1205</v>
      </c>
      <c r="I176" s="662" t="s">
        <v>1206</v>
      </c>
      <c r="J176" s="662" t="s">
        <v>1207</v>
      </c>
      <c r="K176" s="662" t="s">
        <v>1208</v>
      </c>
      <c r="L176" s="664">
        <v>1726.3516740861319</v>
      </c>
      <c r="M176" s="664">
        <v>40.139479800000004</v>
      </c>
      <c r="N176" s="665">
        <v>69294.858149676482</v>
      </c>
    </row>
    <row r="177" spans="1:14" ht="14.4" customHeight="1" x14ac:dyDescent="0.3">
      <c r="A177" s="660" t="s">
        <v>571</v>
      </c>
      <c r="B177" s="661" t="s">
        <v>572</v>
      </c>
      <c r="C177" s="662" t="s">
        <v>576</v>
      </c>
      <c r="D177" s="663" t="s">
        <v>2537</v>
      </c>
      <c r="E177" s="662" t="s">
        <v>596</v>
      </c>
      <c r="F177" s="663" t="s">
        <v>2543</v>
      </c>
      <c r="G177" s="662" t="s">
        <v>608</v>
      </c>
      <c r="H177" s="662" t="s">
        <v>1209</v>
      </c>
      <c r="I177" s="662" t="s">
        <v>1210</v>
      </c>
      <c r="J177" s="662" t="s">
        <v>1211</v>
      </c>
      <c r="K177" s="662" t="s">
        <v>1212</v>
      </c>
      <c r="L177" s="664">
        <v>129.41999999999999</v>
      </c>
      <c r="M177" s="664">
        <v>1</v>
      </c>
      <c r="N177" s="665">
        <v>129.41999999999999</v>
      </c>
    </row>
    <row r="178" spans="1:14" ht="14.4" customHeight="1" x14ac:dyDescent="0.3">
      <c r="A178" s="660" t="s">
        <v>571</v>
      </c>
      <c r="B178" s="661" t="s">
        <v>572</v>
      </c>
      <c r="C178" s="662" t="s">
        <v>576</v>
      </c>
      <c r="D178" s="663" t="s">
        <v>2537</v>
      </c>
      <c r="E178" s="662" t="s">
        <v>596</v>
      </c>
      <c r="F178" s="663" t="s">
        <v>2543</v>
      </c>
      <c r="G178" s="662" t="s">
        <v>608</v>
      </c>
      <c r="H178" s="662" t="s">
        <v>1213</v>
      </c>
      <c r="I178" s="662" t="s">
        <v>1214</v>
      </c>
      <c r="J178" s="662" t="s">
        <v>1215</v>
      </c>
      <c r="K178" s="662" t="s">
        <v>1216</v>
      </c>
      <c r="L178" s="664">
        <v>1390.4399999549435</v>
      </c>
      <c r="M178" s="664">
        <v>5</v>
      </c>
      <c r="N178" s="665">
        <v>6952.1999997747171</v>
      </c>
    </row>
    <row r="179" spans="1:14" ht="14.4" customHeight="1" x14ac:dyDescent="0.3">
      <c r="A179" s="660" t="s">
        <v>571</v>
      </c>
      <c r="B179" s="661" t="s">
        <v>572</v>
      </c>
      <c r="C179" s="662" t="s">
        <v>576</v>
      </c>
      <c r="D179" s="663" t="s">
        <v>2537</v>
      </c>
      <c r="E179" s="662" t="s">
        <v>596</v>
      </c>
      <c r="F179" s="663" t="s">
        <v>2543</v>
      </c>
      <c r="G179" s="662" t="s">
        <v>608</v>
      </c>
      <c r="H179" s="662" t="s">
        <v>1217</v>
      </c>
      <c r="I179" s="662" t="s">
        <v>1218</v>
      </c>
      <c r="J179" s="662" t="s">
        <v>1219</v>
      </c>
      <c r="K179" s="662" t="s">
        <v>1220</v>
      </c>
      <c r="L179" s="664">
        <v>111.71063207141555</v>
      </c>
      <c r="M179" s="664">
        <v>73.475423200000009</v>
      </c>
      <c r="N179" s="665">
        <v>8207.9859673867504</v>
      </c>
    </row>
    <row r="180" spans="1:14" ht="14.4" customHeight="1" x14ac:dyDescent="0.3">
      <c r="A180" s="660" t="s">
        <v>571</v>
      </c>
      <c r="B180" s="661" t="s">
        <v>572</v>
      </c>
      <c r="C180" s="662" t="s">
        <v>576</v>
      </c>
      <c r="D180" s="663" t="s">
        <v>2537</v>
      </c>
      <c r="E180" s="662" t="s">
        <v>596</v>
      </c>
      <c r="F180" s="663" t="s">
        <v>2543</v>
      </c>
      <c r="G180" s="662" t="s">
        <v>608</v>
      </c>
      <c r="H180" s="662" t="s">
        <v>1221</v>
      </c>
      <c r="I180" s="662" t="s">
        <v>1221</v>
      </c>
      <c r="J180" s="662" t="s">
        <v>1222</v>
      </c>
      <c r="K180" s="662" t="s">
        <v>1223</v>
      </c>
      <c r="L180" s="664">
        <v>3948.8729152438727</v>
      </c>
      <c r="M180" s="664">
        <v>0.4</v>
      </c>
      <c r="N180" s="665">
        <v>1579.5491660975492</v>
      </c>
    </row>
    <row r="181" spans="1:14" ht="14.4" customHeight="1" x14ac:dyDescent="0.3">
      <c r="A181" s="660" t="s">
        <v>571</v>
      </c>
      <c r="B181" s="661" t="s">
        <v>572</v>
      </c>
      <c r="C181" s="662" t="s">
        <v>576</v>
      </c>
      <c r="D181" s="663" t="s">
        <v>2537</v>
      </c>
      <c r="E181" s="662" t="s">
        <v>596</v>
      </c>
      <c r="F181" s="663" t="s">
        <v>2543</v>
      </c>
      <c r="G181" s="662" t="s">
        <v>608</v>
      </c>
      <c r="H181" s="662" t="s">
        <v>1224</v>
      </c>
      <c r="I181" s="662" t="s">
        <v>1225</v>
      </c>
      <c r="J181" s="662" t="s">
        <v>1226</v>
      </c>
      <c r="K181" s="662" t="s">
        <v>1227</v>
      </c>
      <c r="L181" s="664">
        <v>44.669999999999973</v>
      </c>
      <c r="M181" s="664">
        <v>1</v>
      </c>
      <c r="N181" s="665">
        <v>44.669999999999973</v>
      </c>
    </row>
    <row r="182" spans="1:14" ht="14.4" customHeight="1" x14ac:dyDescent="0.3">
      <c r="A182" s="660" t="s">
        <v>571</v>
      </c>
      <c r="B182" s="661" t="s">
        <v>572</v>
      </c>
      <c r="C182" s="662" t="s">
        <v>576</v>
      </c>
      <c r="D182" s="663" t="s">
        <v>2537</v>
      </c>
      <c r="E182" s="662" t="s">
        <v>596</v>
      </c>
      <c r="F182" s="663" t="s">
        <v>2543</v>
      </c>
      <c r="G182" s="662" t="s">
        <v>608</v>
      </c>
      <c r="H182" s="662" t="s">
        <v>1228</v>
      </c>
      <c r="I182" s="662" t="s">
        <v>1229</v>
      </c>
      <c r="J182" s="662" t="s">
        <v>1230</v>
      </c>
      <c r="K182" s="662" t="s">
        <v>1231</v>
      </c>
      <c r="L182" s="664">
        <v>79.131366560309203</v>
      </c>
      <c r="M182" s="664">
        <v>20.908999999999999</v>
      </c>
      <c r="N182" s="665">
        <v>1654.5577434095051</v>
      </c>
    </row>
    <row r="183" spans="1:14" ht="14.4" customHeight="1" x14ac:dyDescent="0.3">
      <c r="A183" s="660" t="s">
        <v>571</v>
      </c>
      <c r="B183" s="661" t="s">
        <v>572</v>
      </c>
      <c r="C183" s="662" t="s">
        <v>576</v>
      </c>
      <c r="D183" s="663" t="s">
        <v>2537</v>
      </c>
      <c r="E183" s="662" t="s">
        <v>596</v>
      </c>
      <c r="F183" s="663" t="s">
        <v>2543</v>
      </c>
      <c r="G183" s="662" t="s">
        <v>608</v>
      </c>
      <c r="H183" s="662" t="s">
        <v>1232</v>
      </c>
      <c r="I183" s="662" t="s">
        <v>1232</v>
      </c>
      <c r="J183" s="662" t="s">
        <v>1233</v>
      </c>
      <c r="K183" s="662" t="s">
        <v>1234</v>
      </c>
      <c r="L183" s="664">
        <v>690.2645</v>
      </c>
      <c r="M183" s="664">
        <v>1.9999999999999998</v>
      </c>
      <c r="N183" s="665">
        <v>1380.5289999999998</v>
      </c>
    </row>
    <row r="184" spans="1:14" ht="14.4" customHeight="1" x14ac:dyDescent="0.3">
      <c r="A184" s="660" t="s">
        <v>571</v>
      </c>
      <c r="B184" s="661" t="s">
        <v>572</v>
      </c>
      <c r="C184" s="662" t="s">
        <v>576</v>
      </c>
      <c r="D184" s="663" t="s">
        <v>2537</v>
      </c>
      <c r="E184" s="662" t="s">
        <v>596</v>
      </c>
      <c r="F184" s="663" t="s">
        <v>2543</v>
      </c>
      <c r="G184" s="662" t="s">
        <v>608</v>
      </c>
      <c r="H184" s="662" t="s">
        <v>1235</v>
      </c>
      <c r="I184" s="662" t="s">
        <v>1235</v>
      </c>
      <c r="J184" s="662" t="s">
        <v>1236</v>
      </c>
      <c r="K184" s="662" t="s">
        <v>1237</v>
      </c>
      <c r="L184" s="664">
        <v>242.56489976128174</v>
      </c>
      <c r="M184" s="664">
        <v>78.917898900000012</v>
      </c>
      <c r="N184" s="665">
        <v>19142.712236049469</v>
      </c>
    </row>
    <row r="185" spans="1:14" ht="14.4" customHeight="1" x14ac:dyDescent="0.3">
      <c r="A185" s="660" t="s">
        <v>571</v>
      </c>
      <c r="B185" s="661" t="s">
        <v>572</v>
      </c>
      <c r="C185" s="662" t="s">
        <v>576</v>
      </c>
      <c r="D185" s="663" t="s">
        <v>2537</v>
      </c>
      <c r="E185" s="662" t="s">
        <v>596</v>
      </c>
      <c r="F185" s="663" t="s">
        <v>2543</v>
      </c>
      <c r="G185" s="662" t="s">
        <v>608</v>
      </c>
      <c r="H185" s="662" t="s">
        <v>1238</v>
      </c>
      <c r="I185" s="662" t="s">
        <v>1239</v>
      </c>
      <c r="J185" s="662" t="s">
        <v>1230</v>
      </c>
      <c r="K185" s="662" t="s">
        <v>1240</v>
      </c>
      <c r="L185" s="664">
        <v>423.42598283433421</v>
      </c>
      <c r="M185" s="664">
        <v>7</v>
      </c>
      <c r="N185" s="665">
        <v>2963.9818798403394</v>
      </c>
    </row>
    <row r="186" spans="1:14" ht="14.4" customHeight="1" x14ac:dyDescent="0.3">
      <c r="A186" s="660" t="s">
        <v>571</v>
      </c>
      <c r="B186" s="661" t="s">
        <v>572</v>
      </c>
      <c r="C186" s="662" t="s">
        <v>576</v>
      </c>
      <c r="D186" s="663" t="s">
        <v>2537</v>
      </c>
      <c r="E186" s="662" t="s">
        <v>596</v>
      </c>
      <c r="F186" s="663" t="s">
        <v>2543</v>
      </c>
      <c r="G186" s="662" t="s">
        <v>608</v>
      </c>
      <c r="H186" s="662" t="s">
        <v>1241</v>
      </c>
      <c r="I186" s="662" t="s">
        <v>1241</v>
      </c>
      <c r="J186" s="662" t="s">
        <v>1242</v>
      </c>
      <c r="K186" s="662" t="s">
        <v>1243</v>
      </c>
      <c r="L186" s="664">
        <v>79.916666666666671</v>
      </c>
      <c r="M186" s="664">
        <v>1.2</v>
      </c>
      <c r="N186" s="665">
        <v>95.9</v>
      </c>
    </row>
    <row r="187" spans="1:14" ht="14.4" customHeight="1" x14ac:dyDescent="0.3">
      <c r="A187" s="660" t="s">
        <v>571</v>
      </c>
      <c r="B187" s="661" t="s">
        <v>572</v>
      </c>
      <c r="C187" s="662" t="s">
        <v>576</v>
      </c>
      <c r="D187" s="663" t="s">
        <v>2537</v>
      </c>
      <c r="E187" s="662" t="s">
        <v>596</v>
      </c>
      <c r="F187" s="663" t="s">
        <v>2543</v>
      </c>
      <c r="G187" s="662" t="s">
        <v>608</v>
      </c>
      <c r="H187" s="662" t="s">
        <v>1244</v>
      </c>
      <c r="I187" s="662" t="s">
        <v>1244</v>
      </c>
      <c r="J187" s="662" t="s">
        <v>1242</v>
      </c>
      <c r="K187" s="662" t="s">
        <v>1245</v>
      </c>
      <c r="L187" s="664">
        <v>321.97662149786055</v>
      </c>
      <c r="M187" s="664">
        <v>4.8730000000000002</v>
      </c>
      <c r="N187" s="665">
        <v>1568.9920765590746</v>
      </c>
    </row>
    <row r="188" spans="1:14" ht="14.4" customHeight="1" x14ac:dyDescent="0.3">
      <c r="A188" s="660" t="s">
        <v>571</v>
      </c>
      <c r="B188" s="661" t="s">
        <v>572</v>
      </c>
      <c r="C188" s="662" t="s">
        <v>576</v>
      </c>
      <c r="D188" s="663" t="s">
        <v>2537</v>
      </c>
      <c r="E188" s="662" t="s">
        <v>596</v>
      </c>
      <c r="F188" s="663" t="s">
        <v>2543</v>
      </c>
      <c r="G188" s="662" t="s">
        <v>608</v>
      </c>
      <c r="H188" s="662" t="s">
        <v>1246</v>
      </c>
      <c r="I188" s="662" t="s">
        <v>1247</v>
      </c>
      <c r="J188" s="662" t="s">
        <v>1230</v>
      </c>
      <c r="K188" s="662" t="s">
        <v>1248</v>
      </c>
      <c r="L188" s="664">
        <v>860.15610416459822</v>
      </c>
      <c r="M188" s="664">
        <v>1.9829999999999999</v>
      </c>
      <c r="N188" s="665">
        <v>1705.6895545583982</v>
      </c>
    </row>
    <row r="189" spans="1:14" ht="14.4" customHeight="1" x14ac:dyDescent="0.3">
      <c r="A189" s="660" t="s">
        <v>571</v>
      </c>
      <c r="B189" s="661" t="s">
        <v>572</v>
      </c>
      <c r="C189" s="662" t="s">
        <v>576</v>
      </c>
      <c r="D189" s="663" t="s">
        <v>2537</v>
      </c>
      <c r="E189" s="662" t="s">
        <v>596</v>
      </c>
      <c r="F189" s="663" t="s">
        <v>2543</v>
      </c>
      <c r="G189" s="662" t="s">
        <v>608</v>
      </c>
      <c r="H189" s="662" t="s">
        <v>1249</v>
      </c>
      <c r="I189" s="662" t="s">
        <v>1250</v>
      </c>
      <c r="J189" s="662" t="s">
        <v>867</v>
      </c>
      <c r="K189" s="662" t="s">
        <v>1251</v>
      </c>
      <c r="L189" s="664">
        <v>64.71965737117516</v>
      </c>
      <c r="M189" s="664">
        <v>1</v>
      </c>
      <c r="N189" s="665">
        <v>64.71965737117516</v>
      </c>
    </row>
    <row r="190" spans="1:14" ht="14.4" customHeight="1" x14ac:dyDescent="0.3">
      <c r="A190" s="660" t="s">
        <v>571</v>
      </c>
      <c r="B190" s="661" t="s">
        <v>572</v>
      </c>
      <c r="C190" s="662" t="s">
        <v>576</v>
      </c>
      <c r="D190" s="663" t="s">
        <v>2537</v>
      </c>
      <c r="E190" s="662" t="s">
        <v>596</v>
      </c>
      <c r="F190" s="663" t="s">
        <v>2543</v>
      </c>
      <c r="G190" s="662" t="s">
        <v>608</v>
      </c>
      <c r="H190" s="662" t="s">
        <v>1252</v>
      </c>
      <c r="I190" s="662" t="s">
        <v>1253</v>
      </c>
      <c r="J190" s="662" t="s">
        <v>1254</v>
      </c>
      <c r="K190" s="662" t="s">
        <v>1255</v>
      </c>
      <c r="L190" s="664">
        <v>98.250001824447821</v>
      </c>
      <c r="M190" s="664">
        <v>2</v>
      </c>
      <c r="N190" s="665">
        <v>196.50000364889564</v>
      </c>
    </row>
    <row r="191" spans="1:14" ht="14.4" customHeight="1" x14ac:dyDescent="0.3">
      <c r="A191" s="660" t="s">
        <v>571</v>
      </c>
      <c r="B191" s="661" t="s">
        <v>572</v>
      </c>
      <c r="C191" s="662" t="s">
        <v>576</v>
      </c>
      <c r="D191" s="663" t="s">
        <v>2537</v>
      </c>
      <c r="E191" s="662" t="s">
        <v>596</v>
      </c>
      <c r="F191" s="663" t="s">
        <v>2543</v>
      </c>
      <c r="G191" s="662" t="s">
        <v>608</v>
      </c>
      <c r="H191" s="662" t="s">
        <v>1256</v>
      </c>
      <c r="I191" s="662" t="s">
        <v>1256</v>
      </c>
      <c r="J191" s="662" t="s">
        <v>1257</v>
      </c>
      <c r="K191" s="662" t="s">
        <v>1258</v>
      </c>
      <c r="L191" s="664">
        <v>120.35890241929268</v>
      </c>
      <c r="M191" s="664">
        <v>32.872787100000004</v>
      </c>
      <c r="N191" s="665">
        <v>3956.5325748190835</v>
      </c>
    </row>
    <row r="192" spans="1:14" ht="14.4" customHeight="1" x14ac:dyDescent="0.3">
      <c r="A192" s="660" t="s">
        <v>571</v>
      </c>
      <c r="B192" s="661" t="s">
        <v>572</v>
      </c>
      <c r="C192" s="662" t="s">
        <v>576</v>
      </c>
      <c r="D192" s="663" t="s">
        <v>2537</v>
      </c>
      <c r="E192" s="662" t="s">
        <v>596</v>
      </c>
      <c r="F192" s="663" t="s">
        <v>2543</v>
      </c>
      <c r="G192" s="662" t="s">
        <v>608</v>
      </c>
      <c r="H192" s="662" t="s">
        <v>1259</v>
      </c>
      <c r="I192" s="662" t="s">
        <v>1260</v>
      </c>
      <c r="J192" s="662" t="s">
        <v>1261</v>
      </c>
      <c r="K192" s="662" t="s">
        <v>1262</v>
      </c>
      <c r="L192" s="664">
        <v>1445.1906201936713</v>
      </c>
      <c r="M192" s="664">
        <v>36</v>
      </c>
      <c r="N192" s="665">
        <v>52026.862326972165</v>
      </c>
    </row>
    <row r="193" spans="1:14" ht="14.4" customHeight="1" x14ac:dyDescent="0.3">
      <c r="A193" s="660" t="s">
        <v>571</v>
      </c>
      <c r="B193" s="661" t="s">
        <v>572</v>
      </c>
      <c r="C193" s="662" t="s">
        <v>576</v>
      </c>
      <c r="D193" s="663" t="s">
        <v>2537</v>
      </c>
      <c r="E193" s="662" t="s">
        <v>596</v>
      </c>
      <c r="F193" s="663" t="s">
        <v>2543</v>
      </c>
      <c r="G193" s="662" t="s">
        <v>608</v>
      </c>
      <c r="H193" s="662" t="s">
        <v>1263</v>
      </c>
      <c r="I193" s="662" t="s">
        <v>1264</v>
      </c>
      <c r="J193" s="662" t="s">
        <v>1265</v>
      </c>
      <c r="K193" s="662" t="s">
        <v>1266</v>
      </c>
      <c r="L193" s="664">
        <v>52.86</v>
      </c>
      <c r="M193" s="664">
        <v>2</v>
      </c>
      <c r="N193" s="665">
        <v>105.72</v>
      </c>
    </row>
    <row r="194" spans="1:14" ht="14.4" customHeight="1" x14ac:dyDescent="0.3">
      <c r="A194" s="660" t="s">
        <v>571</v>
      </c>
      <c r="B194" s="661" t="s">
        <v>572</v>
      </c>
      <c r="C194" s="662" t="s">
        <v>576</v>
      </c>
      <c r="D194" s="663" t="s">
        <v>2537</v>
      </c>
      <c r="E194" s="662" t="s">
        <v>596</v>
      </c>
      <c r="F194" s="663" t="s">
        <v>2543</v>
      </c>
      <c r="G194" s="662" t="s">
        <v>608</v>
      </c>
      <c r="H194" s="662" t="s">
        <v>1267</v>
      </c>
      <c r="I194" s="662" t="s">
        <v>1268</v>
      </c>
      <c r="J194" s="662" t="s">
        <v>616</v>
      </c>
      <c r="K194" s="662" t="s">
        <v>1269</v>
      </c>
      <c r="L194" s="664">
        <v>30.012777089988852</v>
      </c>
      <c r="M194" s="664">
        <v>7</v>
      </c>
      <c r="N194" s="665">
        <v>210.08943962992197</v>
      </c>
    </row>
    <row r="195" spans="1:14" ht="14.4" customHeight="1" x14ac:dyDescent="0.3">
      <c r="A195" s="660" t="s">
        <v>571</v>
      </c>
      <c r="B195" s="661" t="s">
        <v>572</v>
      </c>
      <c r="C195" s="662" t="s">
        <v>576</v>
      </c>
      <c r="D195" s="663" t="s">
        <v>2537</v>
      </c>
      <c r="E195" s="662" t="s">
        <v>596</v>
      </c>
      <c r="F195" s="663" t="s">
        <v>2543</v>
      </c>
      <c r="G195" s="662" t="s">
        <v>608</v>
      </c>
      <c r="H195" s="662" t="s">
        <v>1270</v>
      </c>
      <c r="I195" s="662" t="s">
        <v>1271</v>
      </c>
      <c r="J195" s="662" t="s">
        <v>1272</v>
      </c>
      <c r="K195" s="662"/>
      <c r="L195" s="664">
        <v>1392.5743861530211</v>
      </c>
      <c r="M195" s="664">
        <v>2</v>
      </c>
      <c r="N195" s="665">
        <v>2785.1487723060422</v>
      </c>
    </row>
    <row r="196" spans="1:14" ht="14.4" customHeight="1" x14ac:dyDescent="0.3">
      <c r="A196" s="660" t="s">
        <v>571</v>
      </c>
      <c r="B196" s="661" t="s">
        <v>572</v>
      </c>
      <c r="C196" s="662" t="s">
        <v>576</v>
      </c>
      <c r="D196" s="663" t="s">
        <v>2537</v>
      </c>
      <c r="E196" s="662" t="s">
        <v>596</v>
      </c>
      <c r="F196" s="663" t="s">
        <v>2543</v>
      </c>
      <c r="G196" s="662" t="s">
        <v>608</v>
      </c>
      <c r="H196" s="662" t="s">
        <v>1273</v>
      </c>
      <c r="I196" s="662" t="s">
        <v>216</v>
      </c>
      <c r="J196" s="662" t="s">
        <v>1274</v>
      </c>
      <c r="K196" s="662"/>
      <c r="L196" s="664">
        <v>135.44000000000005</v>
      </c>
      <c r="M196" s="664">
        <v>2</v>
      </c>
      <c r="N196" s="665">
        <v>270.88000000000011</v>
      </c>
    </row>
    <row r="197" spans="1:14" ht="14.4" customHeight="1" x14ac:dyDescent="0.3">
      <c r="A197" s="660" t="s">
        <v>571</v>
      </c>
      <c r="B197" s="661" t="s">
        <v>572</v>
      </c>
      <c r="C197" s="662" t="s">
        <v>576</v>
      </c>
      <c r="D197" s="663" t="s">
        <v>2537</v>
      </c>
      <c r="E197" s="662" t="s">
        <v>596</v>
      </c>
      <c r="F197" s="663" t="s">
        <v>2543</v>
      </c>
      <c r="G197" s="662" t="s">
        <v>608</v>
      </c>
      <c r="H197" s="662" t="s">
        <v>1275</v>
      </c>
      <c r="I197" s="662" t="s">
        <v>1276</v>
      </c>
      <c r="J197" s="662" t="s">
        <v>1277</v>
      </c>
      <c r="K197" s="662" t="s">
        <v>1278</v>
      </c>
      <c r="L197" s="664">
        <v>190.96511702871106</v>
      </c>
      <c r="M197" s="664">
        <v>79.083294800000004</v>
      </c>
      <c r="N197" s="665">
        <v>15102.150646498058</v>
      </c>
    </row>
    <row r="198" spans="1:14" ht="14.4" customHeight="1" x14ac:dyDescent="0.3">
      <c r="A198" s="660" t="s">
        <v>571</v>
      </c>
      <c r="B198" s="661" t="s">
        <v>572</v>
      </c>
      <c r="C198" s="662" t="s">
        <v>576</v>
      </c>
      <c r="D198" s="663" t="s">
        <v>2537</v>
      </c>
      <c r="E198" s="662" t="s">
        <v>596</v>
      </c>
      <c r="F198" s="663" t="s">
        <v>2543</v>
      </c>
      <c r="G198" s="662" t="s">
        <v>608</v>
      </c>
      <c r="H198" s="662" t="s">
        <v>1279</v>
      </c>
      <c r="I198" s="662" t="s">
        <v>216</v>
      </c>
      <c r="J198" s="662" t="s">
        <v>1280</v>
      </c>
      <c r="K198" s="662"/>
      <c r="L198" s="664">
        <v>517.5</v>
      </c>
      <c r="M198" s="664">
        <v>4</v>
      </c>
      <c r="N198" s="665">
        <v>2070</v>
      </c>
    </row>
    <row r="199" spans="1:14" ht="14.4" customHeight="1" x14ac:dyDescent="0.3">
      <c r="A199" s="660" t="s">
        <v>571</v>
      </c>
      <c r="B199" s="661" t="s">
        <v>572</v>
      </c>
      <c r="C199" s="662" t="s">
        <v>576</v>
      </c>
      <c r="D199" s="663" t="s">
        <v>2537</v>
      </c>
      <c r="E199" s="662" t="s">
        <v>596</v>
      </c>
      <c r="F199" s="663" t="s">
        <v>2543</v>
      </c>
      <c r="G199" s="662" t="s">
        <v>608</v>
      </c>
      <c r="H199" s="662" t="s">
        <v>1281</v>
      </c>
      <c r="I199" s="662" t="s">
        <v>216</v>
      </c>
      <c r="J199" s="662" t="s">
        <v>1282</v>
      </c>
      <c r="K199" s="662"/>
      <c r="L199" s="664">
        <v>839.04</v>
      </c>
      <c r="M199" s="664">
        <v>1</v>
      </c>
      <c r="N199" s="665">
        <v>839.04</v>
      </c>
    </row>
    <row r="200" spans="1:14" ht="14.4" customHeight="1" x14ac:dyDescent="0.3">
      <c r="A200" s="660" t="s">
        <v>571</v>
      </c>
      <c r="B200" s="661" t="s">
        <v>572</v>
      </c>
      <c r="C200" s="662" t="s">
        <v>576</v>
      </c>
      <c r="D200" s="663" t="s">
        <v>2537</v>
      </c>
      <c r="E200" s="662" t="s">
        <v>596</v>
      </c>
      <c r="F200" s="663" t="s">
        <v>2543</v>
      </c>
      <c r="G200" s="662" t="s">
        <v>608</v>
      </c>
      <c r="H200" s="662" t="s">
        <v>1283</v>
      </c>
      <c r="I200" s="662" t="s">
        <v>1284</v>
      </c>
      <c r="J200" s="662" t="s">
        <v>1285</v>
      </c>
      <c r="K200" s="662" t="s">
        <v>1286</v>
      </c>
      <c r="L200" s="664">
        <v>32.631885533598563</v>
      </c>
      <c r="M200" s="664">
        <v>26</v>
      </c>
      <c r="N200" s="665">
        <v>848.42902387356264</v>
      </c>
    </row>
    <row r="201" spans="1:14" ht="14.4" customHeight="1" x14ac:dyDescent="0.3">
      <c r="A201" s="660" t="s">
        <v>571</v>
      </c>
      <c r="B201" s="661" t="s">
        <v>572</v>
      </c>
      <c r="C201" s="662" t="s">
        <v>576</v>
      </c>
      <c r="D201" s="663" t="s">
        <v>2537</v>
      </c>
      <c r="E201" s="662" t="s">
        <v>596</v>
      </c>
      <c r="F201" s="663" t="s">
        <v>2543</v>
      </c>
      <c r="G201" s="662" t="s">
        <v>608</v>
      </c>
      <c r="H201" s="662" t="s">
        <v>1287</v>
      </c>
      <c r="I201" s="662" t="s">
        <v>1284</v>
      </c>
      <c r="J201" s="662" t="s">
        <v>1288</v>
      </c>
      <c r="K201" s="662" t="s">
        <v>1289</v>
      </c>
      <c r="L201" s="664">
        <v>19.745791158626357</v>
      </c>
      <c r="M201" s="664">
        <v>16</v>
      </c>
      <c r="N201" s="665">
        <v>315.93265853802171</v>
      </c>
    </row>
    <row r="202" spans="1:14" ht="14.4" customHeight="1" x14ac:dyDescent="0.3">
      <c r="A202" s="660" t="s">
        <v>571</v>
      </c>
      <c r="B202" s="661" t="s">
        <v>572</v>
      </c>
      <c r="C202" s="662" t="s">
        <v>576</v>
      </c>
      <c r="D202" s="663" t="s">
        <v>2537</v>
      </c>
      <c r="E202" s="662" t="s">
        <v>596</v>
      </c>
      <c r="F202" s="663" t="s">
        <v>2543</v>
      </c>
      <c r="G202" s="662" t="s">
        <v>608</v>
      </c>
      <c r="H202" s="662" t="s">
        <v>1290</v>
      </c>
      <c r="I202" s="662" t="s">
        <v>216</v>
      </c>
      <c r="J202" s="662" t="s">
        <v>1291</v>
      </c>
      <c r="K202" s="662"/>
      <c r="L202" s="664">
        <v>68.696347338651634</v>
      </c>
      <c r="M202" s="664">
        <v>1</v>
      </c>
      <c r="N202" s="665">
        <v>68.696347338651634</v>
      </c>
    </row>
    <row r="203" spans="1:14" ht="14.4" customHeight="1" x14ac:dyDescent="0.3">
      <c r="A203" s="660" t="s">
        <v>571</v>
      </c>
      <c r="B203" s="661" t="s">
        <v>572</v>
      </c>
      <c r="C203" s="662" t="s">
        <v>576</v>
      </c>
      <c r="D203" s="663" t="s">
        <v>2537</v>
      </c>
      <c r="E203" s="662" t="s">
        <v>596</v>
      </c>
      <c r="F203" s="663" t="s">
        <v>2543</v>
      </c>
      <c r="G203" s="662" t="s">
        <v>608</v>
      </c>
      <c r="H203" s="662" t="s">
        <v>1292</v>
      </c>
      <c r="I203" s="662" t="s">
        <v>1293</v>
      </c>
      <c r="J203" s="662" t="s">
        <v>1294</v>
      </c>
      <c r="K203" s="662" t="s">
        <v>1295</v>
      </c>
      <c r="L203" s="664">
        <v>243.52347018184915</v>
      </c>
      <c r="M203" s="664">
        <v>3</v>
      </c>
      <c r="N203" s="665">
        <v>730.57041054554747</v>
      </c>
    </row>
    <row r="204" spans="1:14" ht="14.4" customHeight="1" x14ac:dyDescent="0.3">
      <c r="A204" s="660" t="s">
        <v>571</v>
      </c>
      <c r="B204" s="661" t="s">
        <v>572</v>
      </c>
      <c r="C204" s="662" t="s">
        <v>576</v>
      </c>
      <c r="D204" s="663" t="s">
        <v>2537</v>
      </c>
      <c r="E204" s="662" t="s">
        <v>596</v>
      </c>
      <c r="F204" s="663" t="s">
        <v>2543</v>
      </c>
      <c r="G204" s="662" t="s">
        <v>608</v>
      </c>
      <c r="H204" s="662" t="s">
        <v>1296</v>
      </c>
      <c r="I204" s="662" t="s">
        <v>1297</v>
      </c>
      <c r="J204" s="662" t="s">
        <v>1298</v>
      </c>
      <c r="K204" s="662"/>
      <c r="L204" s="664">
        <v>114.69000000000003</v>
      </c>
      <c r="M204" s="664">
        <v>1</v>
      </c>
      <c r="N204" s="665">
        <v>114.69000000000003</v>
      </c>
    </row>
    <row r="205" spans="1:14" ht="14.4" customHeight="1" x14ac:dyDescent="0.3">
      <c r="A205" s="660" t="s">
        <v>571</v>
      </c>
      <c r="B205" s="661" t="s">
        <v>572</v>
      </c>
      <c r="C205" s="662" t="s">
        <v>576</v>
      </c>
      <c r="D205" s="663" t="s">
        <v>2537</v>
      </c>
      <c r="E205" s="662" t="s">
        <v>596</v>
      </c>
      <c r="F205" s="663" t="s">
        <v>2543</v>
      </c>
      <c r="G205" s="662" t="s">
        <v>608</v>
      </c>
      <c r="H205" s="662" t="s">
        <v>1299</v>
      </c>
      <c r="I205" s="662" t="s">
        <v>216</v>
      </c>
      <c r="J205" s="662" t="s">
        <v>1300</v>
      </c>
      <c r="K205" s="662"/>
      <c r="L205" s="664">
        <v>114.34989292205908</v>
      </c>
      <c r="M205" s="664">
        <v>4</v>
      </c>
      <c r="N205" s="665">
        <v>457.39957168823634</v>
      </c>
    </row>
    <row r="206" spans="1:14" ht="14.4" customHeight="1" x14ac:dyDescent="0.3">
      <c r="A206" s="660" t="s">
        <v>571</v>
      </c>
      <c r="B206" s="661" t="s">
        <v>572</v>
      </c>
      <c r="C206" s="662" t="s">
        <v>576</v>
      </c>
      <c r="D206" s="663" t="s">
        <v>2537</v>
      </c>
      <c r="E206" s="662" t="s">
        <v>596</v>
      </c>
      <c r="F206" s="663" t="s">
        <v>2543</v>
      </c>
      <c r="G206" s="662" t="s">
        <v>608</v>
      </c>
      <c r="H206" s="662" t="s">
        <v>1301</v>
      </c>
      <c r="I206" s="662" t="s">
        <v>1302</v>
      </c>
      <c r="J206" s="662" t="s">
        <v>1303</v>
      </c>
      <c r="K206" s="662" t="s">
        <v>1304</v>
      </c>
      <c r="L206" s="664">
        <v>33.790000000000006</v>
      </c>
      <c r="M206" s="664">
        <v>1</v>
      </c>
      <c r="N206" s="665">
        <v>33.790000000000006</v>
      </c>
    </row>
    <row r="207" spans="1:14" ht="14.4" customHeight="1" x14ac:dyDescent="0.3">
      <c r="A207" s="660" t="s">
        <v>571</v>
      </c>
      <c r="B207" s="661" t="s">
        <v>572</v>
      </c>
      <c r="C207" s="662" t="s">
        <v>576</v>
      </c>
      <c r="D207" s="663" t="s">
        <v>2537</v>
      </c>
      <c r="E207" s="662" t="s">
        <v>596</v>
      </c>
      <c r="F207" s="663" t="s">
        <v>2543</v>
      </c>
      <c r="G207" s="662" t="s">
        <v>608</v>
      </c>
      <c r="H207" s="662" t="s">
        <v>1305</v>
      </c>
      <c r="I207" s="662" t="s">
        <v>1306</v>
      </c>
      <c r="J207" s="662" t="s">
        <v>1307</v>
      </c>
      <c r="K207" s="662" t="s">
        <v>1308</v>
      </c>
      <c r="L207" s="664">
        <v>61.120000000000012</v>
      </c>
      <c r="M207" s="664">
        <v>1</v>
      </c>
      <c r="N207" s="665">
        <v>61.120000000000012</v>
      </c>
    </row>
    <row r="208" spans="1:14" ht="14.4" customHeight="1" x14ac:dyDescent="0.3">
      <c r="A208" s="660" t="s">
        <v>571</v>
      </c>
      <c r="B208" s="661" t="s">
        <v>572</v>
      </c>
      <c r="C208" s="662" t="s">
        <v>576</v>
      </c>
      <c r="D208" s="663" t="s">
        <v>2537</v>
      </c>
      <c r="E208" s="662" t="s">
        <v>596</v>
      </c>
      <c r="F208" s="663" t="s">
        <v>2543</v>
      </c>
      <c r="G208" s="662" t="s">
        <v>608</v>
      </c>
      <c r="H208" s="662" t="s">
        <v>1309</v>
      </c>
      <c r="I208" s="662" t="s">
        <v>1309</v>
      </c>
      <c r="J208" s="662" t="s">
        <v>1310</v>
      </c>
      <c r="K208" s="662" t="s">
        <v>1311</v>
      </c>
      <c r="L208" s="664">
        <v>258.74999999999994</v>
      </c>
      <c r="M208" s="664">
        <v>1</v>
      </c>
      <c r="N208" s="665">
        <v>258.74999999999994</v>
      </c>
    </row>
    <row r="209" spans="1:14" ht="14.4" customHeight="1" x14ac:dyDescent="0.3">
      <c r="A209" s="660" t="s">
        <v>571</v>
      </c>
      <c r="B209" s="661" t="s">
        <v>572</v>
      </c>
      <c r="C209" s="662" t="s">
        <v>576</v>
      </c>
      <c r="D209" s="663" t="s">
        <v>2537</v>
      </c>
      <c r="E209" s="662" t="s">
        <v>596</v>
      </c>
      <c r="F209" s="663" t="s">
        <v>2543</v>
      </c>
      <c r="G209" s="662" t="s">
        <v>608</v>
      </c>
      <c r="H209" s="662" t="s">
        <v>1312</v>
      </c>
      <c r="I209" s="662" t="s">
        <v>1312</v>
      </c>
      <c r="J209" s="662" t="s">
        <v>1313</v>
      </c>
      <c r="K209" s="662" t="s">
        <v>1314</v>
      </c>
      <c r="L209" s="664">
        <v>396.17954398386809</v>
      </c>
      <c r="M209" s="664">
        <v>4</v>
      </c>
      <c r="N209" s="665">
        <v>1584.7181759354723</v>
      </c>
    </row>
    <row r="210" spans="1:14" ht="14.4" customHeight="1" x14ac:dyDescent="0.3">
      <c r="A210" s="660" t="s">
        <v>571</v>
      </c>
      <c r="B210" s="661" t="s">
        <v>572</v>
      </c>
      <c r="C210" s="662" t="s">
        <v>576</v>
      </c>
      <c r="D210" s="663" t="s">
        <v>2537</v>
      </c>
      <c r="E210" s="662" t="s">
        <v>596</v>
      </c>
      <c r="F210" s="663" t="s">
        <v>2543</v>
      </c>
      <c r="G210" s="662" t="s">
        <v>608</v>
      </c>
      <c r="H210" s="662" t="s">
        <v>1315</v>
      </c>
      <c r="I210" s="662" t="s">
        <v>1316</v>
      </c>
      <c r="J210" s="662" t="s">
        <v>1254</v>
      </c>
      <c r="K210" s="662" t="s">
        <v>1317</v>
      </c>
      <c r="L210" s="664">
        <v>61.98939774024015</v>
      </c>
      <c r="M210" s="664">
        <v>2</v>
      </c>
      <c r="N210" s="665">
        <v>123.9787954804803</v>
      </c>
    </row>
    <row r="211" spans="1:14" ht="14.4" customHeight="1" x14ac:dyDescent="0.3">
      <c r="A211" s="660" t="s">
        <v>571</v>
      </c>
      <c r="B211" s="661" t="s">
        <v>572</v>
      </c>
      <c r="C211" s="662" t="s">
        <v>576</v>
      </c>
      <c r="D211" s="663" t="s">
        <v>2537</v>
      </c>
      <c r="E211" s="662" t="s">
        <v>596</v>
      </c>
      <c r="F211" s="663" t="s">
        <v>2543</v>
      </c>
      <c r="G211" s="662" t="s">
        <v>608</v>
      </c>
      <c r="H211" s="662" t="s">
        <v>1318</v>
      </c>
      <c r="I211" s="662" t="s">
        <v>1319</v>
      </c>
      <c r="J211" s="662" t="s">
        <v>1320</v>
      </c>
      <c r="K211" s="662" t="s">
        <v>1321</v>
      </c>
      <c r="L211" s="664">
        <v>81.719951418361504</v>
      </c>
      <c r="M211" s="664">
        <v>1</v>
      </c>
      <c r="N211" s="665">
        <v>81.719951418361504</v>
      </c>
    </row>
    <row r="212" spans="1:14" ht="14.4" customHeight="1" x14ac:dyDescent="0.3">
      <c r="A212" s="660" t="s">
        <v>571</v>
      </c>
      <c r="B212" s="661" t="s">
        <v>572</v>
      </c>
      <c r="C212" s="662" t="s">
        <v>576</v>
      </c>
      <c r="D212" s="663" t="s">
        <v>2537</v>
      </c>
      <c r="E212" s="662" t="s">
        <v>596</v>
      </c>
      <c r="F212" s="663" t="s">
        <v>2543</v>
      </c>
      <c r="G212" s="662" t="s">
        <v>608</v>
      </c>
      <c r="H212" s="662" t="s">
        <v>1322</v>
      </c>
      <c r="I212" s="662" t="s">
        <v>1323</v>
      </c>
      <c r="J212" s="662" t="s">
        <v>1324</v>
      </c>
      <c r="K212" s="662" t="s">
        <v>1325</v>
      </c>
      <c r="L212" s="664">
        <v>175.55833333333331</v>
      </c>
      <c r="M212" s="664">
        <v>1</v>
      </c>
      <c r="N212" s="665">
        <v>175.55833333333331</v>
      </c>
    </row>
    <row r="213" spans="1:14" ht="14.4" customHeight="1" x14ac:dyDescent="0.3">
      <c r="A213" s="660" t="s">
        <v>571</v>
      </c>
      <c r="B213" s="661" t="s">
        <v>572</v>
      </c>
      <c r="C213" s="662" t="s">
        <v>576</v>
      </c>
      <c r="D213" s="663" t="s">
        <v>2537</v>
      </c>
      <c r="E213" s="662" t="s">
        <v>596</v>
      </c>
      <c r="F213" s="663" t="s">
        <v>2543</v>
      </c>
      <c r="G213" s="662" t="s">
        <v>608</v>
      </c>
      <c r="H213" s="662" t="s">
        <v>1326</v>
      </c>
      <c r="I213" s="662" t="s">
        <v>1326</v>
      </c>
      <c r="J213" s="662" t="s">
        <v>1327</v>
      </c>
      <c r="K213" s="662" t="s">
        <v>1328</v>
      </c>
      <c r="L213" s="664">
        <v>96.137906982011941</v>
      </c>
      <c r="M213" s="664">
        <v>24</v>
      </c>
      <c r="N213" s="665">
        <v>2307.3097675682866</v>
      </c>
    </row>
    <row r="214" spans="1:14" ht="14.4" customHeight="1" x14ac:dyDescent="0.3">
      <c r="A214" s="660" t="s">
        <v>571</v>
      </c>
      <c r="B214" s="661" t="s">
        <v>572</v>
      </c>
      <c r="C214" s="662" t="s">
        <v>576</v>
      </c>
      <c r="D214" s="663" t="s">
        <v>2537</v>
      </c>
      <c r="E214" s="662" t="s">
        <v>596</v>
      </c>
      <c r="F214" s="663" t="s">
        <v>2543</v>
      </c>
      <c r="G214" s="662" t="s">
        <v>608</v>
      </c>
      <c r="H214" s="662" t="s">
        <v>1329</v>
      </c>
      <c r="I214" s="662" t="s">
        <v>1329</v>
      </c>
      <c r="J214" s="662" t="s">
        <v>1330</v>
      </c>
      <c r="K214" s="662" t="s">
        <v>1331</v>
      </c>
      <c r="L214" s="664">
        <v>117.53251642178584</v>
      </c>
      <c r="M214" s="664">
        <v>13.508950799999999</v>
      </c>
      <c r="N214" s="665">
        <v>1587.7409817420969</v>
      </c>
    </row>
    <row r="215" spans="1:14" ht="14.4" customHeight="1" x14ac:dyDescent="0.3">
      <c r="A215" s="660" t="s">
        <v>571</v>
      </c>
      <c r="B215" s="661" t="s">
        <v>572</v>
      </c>
      <c r="C215" s="662" t="s">
        <v>576</v>
      </c>
      <c r="D215" s="663" t="s">
        <v>2537</v>
      </c>
      <c r="E215" s="662" t="s">
        <v>596</v>
      </c>
      <c r="F215" s="663" t="s">
        <v>2543</v>
      </c>
      <c r="G215" s="662" t="s">
        <v>608</v>
      </c>
      <c r="H215" s="662" t="s">
        <v>1332</v>
      </c>
      <c r="I215" s="662" t="s">
        <v>1332</v>
      </c>
      <c r="J215" s="662" t="s">
        <v>1330</v>
      </c>
      <c r="K215" s="662" t="s">
        <v>1333</v>
      </c>
      <c r="L215" s="664">
        <v>636.8999059291508</v>
      </c>
      <c r="M215" s="664">
        <v>8.2330000000000005</v>
      </c>
      <c r="N215" s="665">
        <v>5243.5969255146993</v>
      </c>
    </row>
    <row r="216" spans="1:14" ht="14.4" customHeight="1" x14ac:dyDescent="0.3">
      <c r="A216" s="660" t="s">
        <v>571</v>
      </c>
      <c r="B216" s="661" t="s">
        <v>572</v>
      </c>
      <c r="C216" s="662" t="s">
        <v>576</v>
      </c>
      <c r="D216" s="663" t="s">
        <v>2537</v>
      </c>
      <c r="E216" s="662" t="s">
        <v>596</v>
      </c>
      <c r="F216" s="663" t="s">
        <v>2543</v>
      </c>
      <c r="G216" s="662" t="s">
        <v>608</v>
      </c>
      <c r="H216" s="662" t="s">
        <v>1334</v>
      </c>
      <c r="I216" s="662" t="s">
        <v>216</v>
      </c>
      <c r="J216" s="662" t="s">
        <v>1335</v>
      </c>
      <c r="K216" s="662"/>
      <c r="L216" s="664">
        <v>125.1008889320711</v>
      </c>
      <c r="M216" s="664">
        <v>3</v>
      </c>
      <c r="N216" s="665">
        <v>375.30266679621332</v>
      </c>
    </row>
    <row r="217" spans="1:14" ht="14.4" customHeight="1" x14ac:dyDescent="0.3">
      <c r="A217" s="660" t="s">
        <v>571</v>
      </c>
      <c r="B217" s="661" t="s">
        <v>572</v>
      </c>
      <c r="C217" s="662" t="s">
        <v>576</v>
      </c>
      <c r="D217" s="663" t="s">
        <v>2537</v>
      </c>
      <c r="E217" s="662" t="s">
        <v>596</v>
      </c>
      <c r="F217" s="663" t="s">
        <v>2543</v>
      </c>
      <c r="G217" s="662" t="s">
        <v>608</v>
      </c>
      <c r="H217" s="662" t="s">
        <v>1336</v>
      </c>
      <c r="I217" s="662" t="s">
        <v>1336</v>
      </c>
      <c r="J217" s="662" t="s">
        <v>1337</v>
      </c>
      <c r="K217" s="662" t="s">
        <v>1338</v>
      </c>
      <c r="L217" s="664">
        <v>10384.170809205998</v>
      </c>
      <c r="M217" s="664">
        <v>1</v>
      </c>
      <c r="N217" s="665">
        <v>10384.170809205998</v>
      </c>
    </row>
    <row r="218" spans="1:14" ht="14.4" customHeight="1" x14ac:dyDescent="0.3">
      <c r="A218" s="660" t="s">
        <v>571</v>
      </c>
      <c r="B218" s="661" t="s">
        <v>572</v>
      </c>
      <c r="C218" s="662" t="s">
        <v>576</v>
      </c>
      <c r="D218" s="663" t="s">
        <v>2537</v>
      </c>
      <c r="E218" s="662" t="s">
        <v>596</v>
      </c>
      <c r="F218" s="663" t="s">
        <v>2543</v>
      </c>
      <c r="G218" s="662" t="s">
        <v>608</v>
      </c>
      <c r="H218" s="662" t="s">
        <v>1339</v>
      </c>
      <c r="I218" s="662" t="s">
        <v>1339</v>
      </c>
      <c r="J218" s="662" t="s">
        <v>1330</v>
      </c>
      <c r="K218" s="662" t="s">
        <v>1340</v>
      </c>
      <c r="L218" s="664">
        <v>278.93390909051419</v>
      </c>
      <c r="M218" s="664">
        <v>13.204999999999998</v>
      </c>
      <c r="N218" s="665">
        <v>3683.3222695402396</v>
      </c>
    </row>
    <row r="219" spans="1:14" ht="14.4" customHeight="1" x14ac:dyDescent="0.3">
      <c r="A219" s="660" t="s">
        <v>571</v>
      </c>
      <c r="B219" s="661" t="s">
        <v>572</v>
      </c>
      <c r="C219" s="662" t="s">
        <v>576</v>
      </c>
      <c r="D219" s="663" t="s">
        <v>2537</v>
      </c>
      <c r="E219" s="662" t="s">
        <v>596</v>
      </c>
      <c r="F219" s="663" t="s">
        <v>2543</v>
      </c>
      <c r="G219" s="662" t="s">
        <v>608</v>
      </c>
      <c r="H219" s="662" t="s">
        <v>1341</v>
      </c>
      <c r="I219" s="662" t="s">
        <v>1341</v>
      </c>
      <c r="J219" s="662" t="s">
        <v>643</v>
      </c>
      <c r="K219" s="662" t="s">
        <v>1342</v>
      </c>
      <c r="L219" s="664">
        <v>57.445603941291303</v>
      </c>
      <c r="M219" s="664">
        <v>7</v>
      </c>
      <c r="N219" s="665">
        <v>402.1192275890391</v>
      </c>
    </row>
    <row r="220" spans="1:14" ht="14.4" customHeight="1" x14ac:dyDescent="0.3">
      <c r="A220" s="660" t="s">
        <v>571</v>
      </c>
      <c r="B220" s="661" t="s">
        <v>572</v>
      </c>
      <c r="C220" s="662" t="s">
        <v>576</v>
      </c>
      <c r="D220" s="663" t="s">
        <v>2537</v>
      </c>
      <c r="E220" s="662" t="s">
        <v>596</v>
      </c>
      <c r="F220" s="663" t="s">
        <v>2543</v>
      </c>
      <c r="G220" s="662" t="s">
        <v>608</v>
      </c>
      <c r="H220" s="662" t="s">
        <v>1343</v>
      </c>
      <c r="I220" s="662" t="s">
        <v>1344</v>
      </c>
      <c r="J220" s="662" t="s">
        <v>1345</v>
      </c>
      <c r="K220" s="662" t="s">
        <v>1346</v>
      </c>
      <c r="L220" s="664">
        <v>661.67499999999995</v>
      </c>
      <c r="M220" s="664">
        <v>2</v>
      </c>
      <c r="N220" s="665">
        <v>1323.35</v>
      </c>
    </row>
    <row r="221" spans="1:14" ht="14.4" customHeight="1" x14ac:dyDescent="0.3">
      <c r="A221" s="660" t="s">
        <v>571</v>
      </c>
      <c r="B221" s="661" t="s">
        <v>572</v>
      </c>
      <c r="C221" s="662" t="s">
        <v>576</v>
      </c>
      <c r="D221" s="663" t="s">
        <v>2537</v>
      </c>
      <c r="E221" s="662" t="s">
        <v>596</v>
      </c>
      <c r="F221" s="663" t="s">
        <v>2543</v>
      </c>
      <c r="G221" s="662" t="s">
        <v>608</v>
      </c>
      <c r="H221" s="662" t="s">
        <v>1347</v>
      </c>
      <c r="I221" s="662" t="s">
        <v>1347</v>
      </c>
      <c r="J221" s="662" t="s">
        <v>1330</v>
      </c>
      <c r="K221" s="662" t="s">
        <v>1348</v>
      </c>
      <c r="L221" s="664">
        <v>790.89977527354893</v>
      </c>
      <c r="M221" s="664">
        <v>1.036</v>
      </c>
      <c r="N221" s="665">
        <v>819.37216718339675</v>
      </c>
    </row>
    <row r="222" spans="1:14" ht="14.4" customHeight="1" x14ac:dyDescent="0.3">
      <c r="A222" s="660" t="s">
        <v>571</v>
      </c>
      <c r="B222" s="661" t="s">
        <v>572</v>
      </c>
      <c r="C222" s="662" t="s">
        <v>576</v>
      </c>
      <c r="D222" s="663" t="s">
        <v>2537</v>
      </c>
      <c r="E222" s="662" t="s">
        <v>596</v>
      </c>
      <c r="F222" s="663" t="s">
        <v>2543</v>
      </c>
      <c r="G222" s="662" t="s">
        <v>608</v>
      </c>
      <c r="H222" s="662" t="s">
        <v>1349</v>
      </c>
      <c r="I222" s="662" t="s">
        <v>1349</v>
      </c>
      <c r="J222" s="662" t="s">
        <v>1350</v>
      </c>
      <c r="K222" s="662" t="s">
        <v>1351</v>
      </c>
      <c r="L222" s="664">
        <v>1704.08</v>
      </c>
      <c r="M222" s="664">
        <v>1</v>
      </c>
      <c r="N222" s="665">
        <v>1704.08</v>
      </c>
    </row>
    <row r="223" spans="1:14" ht="14.4" customHeight="1" x14ac:dyDescent="0.3">
      <c r="A223" s="660" t="s">
        <v>571</v>
      </c>
      <c r="B223" s="661" t="s">
        <v>572</v>
      </c>
      <c r="C223" s="662" t="s">
        <v>576</v>
      </c>
      <c r="D223" s="663" t="s">
        <v>2537</v>
      </c>
      <c r="E223" s="662" t="s">
        <v>596</v>
      </c>
      <c r="F223" s="663" t="s">
        <v>2543</v>
      </c>
      <c r="G223" s="662" t="s">
        <v>608</v>
      </c>
      <c r="H223" s="662" t="s">
        <v>1352</v>
      </c>
      <c r="I223" s="662" t="s">
        <v>216</v>
      </c>
      <c r="J223" s="662" t="s">
        <v>1353</v>
      </c>
      <c r="K223" s="662"/>
      <c r="L223" s="664">
        <v>37.700019079841148</v>
      </c>
      <c r="M223" s="664">
        <v>10</v>
      </c>
      <c r="N223" s="665">
        <v>377.0001907984115</v>
      </c>
    </row>
    <row r="224" spans="1:14" ht="14.4" customHeight="1" x14ac:dyDescent="0.3">
      <c r="A224" s="660" t="s">
        <v>571</v>
      </c>
      <c r="B224" s="661" t="s">
        <v>572</v>
      </c>
      <c r="C224" s="662" t="s">
        <v>576</v>
      </c>
      <c r="D224" s="663" t="s">
        <v>2537</v>
      </c>
      <c r="E224" s="662" t="s">
        <v>596</v>
      </c>
      <c r="F224" s="663" t="s">
        <v>2543</v>
      </c>
      <c r="G224" s="662" t="s">
        <v>608</v>
      </c>
      <c r="H224" s="662" t="s">
        <v>1354</v>
      </c>
      <c r="I224" s="662" t="s">
        <v>1354</v>
      </c>
      <c r="J224" s="662" t="s">
        <v>711</v>
      </c>
      <c r="K224" s="662" t="s">
        <v>1355</v>
      </c>
      <c r="L224" s="664">
        <v>572.75143100531409</v>
      </c>
      <c r="M224" s="664">
        <v>1</v>
      </c>
      <c r="N224" s="665">
        <v>572.75143100531409</v>
      </c>
    </row>
    <row r="225" spans="1:14" ht="14.4" customHeight="1" x14ac:dyDescent="0.3">
      <c r="A225" s="660" t="s">
        <v>571</v>
      </c>
      <c r="B225" s="661" t="s">
        <v>572</v>
      </c>
      <c r="C225" s="662" t="s">
        <v>576</v>
      </c>
      <c r="D225" s="663" t="s">
        <v>2537</v>
      </c>
      <c r="E225" s="662" t="s">
        <v>596</v>
      </c>
      <c r="F225" s="663" t="s">
        <v>2543</v>
      </c>
      <c r="G225" s="662" t="s">
        <v>608</v>
      </c>
      <c r="H225" s="662" t="s">
        <v>1356</v>
      </c>
      <c r="I225" s="662" t="s">
        <v>216</v>
      </c>
      <c r="J225" s="662" t="s">
        <v>1357</v>
      </c>
      <c r="K225" s="662"/>
      <c r="L225" s="664">
        <v>26.97</v>
      </c>
      <c r="M225" s="664">
        <v>2</v>
      </c>
      <c r="N225" s="665">
        <v>53.94</v>
      </c>
    </row>
    <row r="226" spans="1:14" ht="14.4" customHeight="1" x14ac:dyDescent="0.3">
      <c r="A226" s="660" t="s">
        <v>571</v>
      </c>
      <c r="B226" s="661" t="s">
        <v>572</v>
      </c>
      <c r="C226" s="662" t="s">
        <v>576</v>
      </c>
      <c r="D226" s="663" t="s">
        <v>2537</v>
      </c>
      <c r="E226" s="662" t="s">
        <v>596</v>
      </c>
      <c r="F226" s="663" t="s">
        <v>2543</v>
      </c>
      <c r="G226" s="662" t="s">
        <v>608</v>
      </c>
      <c r="H226" s="662" t="s">
        <v>1358</v>
      </c>
      <c r="I226" s="662" t="s">
        <v>216</v>
      </c>
      <c r="J226" s="662" t="s">
        <v>1359</v>
      </c>
      <c r="K226" s="662"/>
      <c r="L226" s="664">
        <v>24.560000000000006</v>
      </c>
      <c r="M226" s="664">
        <v>1</v>
      </c>
      <c r="N226" s="665">
        <v>24.560000000000006</v>
      </c>
    </row>
    <row r="227" spans="1:14" ht="14.4" customHeight="1" x14ac:dyDescent="0.3">
      <c r="A227" s="660" t="s">
        <v>571</v>
      </c>
      <c r="B227" s="661" t="s">
        <v>572</v>
      </c>
      <c r="C227" s="662" t="s">
        <v>576</v>
      </c>
      <c r="D227" s="663" t="s">
        <v>2537</v>
      </c>
      <c r="E227" s="662" t="s">
        <v>596</v>
      </c>
      <c r="F227" s="663" t="s">
        <v>2543</v>
      </c>
      <c r="G227" s="662" t="s">
        <v>608</v>
      </c>
      <c r="H227" s="662" t="s">
        <v>1360</v>
      </c>
      <c r="I227" s="662" t="s">
        <v>1360</v>
      </c>
      <c r="J227" s="662" t="s">
        <v>1361</v>
      </c>
      <c r="K227" s="662" t="s">
        <v>1362</v>
      </c>
      <c r="L227" s="664">
        <v>42.217027702632222</v>
      </c>
      <c r="M227" s="664">
        <v>35</v>
      </c>
      <c r="N227" s="665">
        <v>1477.5959695921279</v>
      </c>
    </row>
    <row r="228" spans="1:14" ht="14.4" customHeight="1" x14ac:dyDescent="0.3">
      <c r="A228" s="660" t="s">
        <v>571</v>
      </c>
      <c r="B228" s="661" t="s">
        <v>572</v>
      </c>
      <c r="C228" s="662" t="s">
        <v>576</v>
      </c>
      <c r="D228" s="663" t="s">
        <v>2537</v>
      </c>
      <c r="E228" s="662" t="s">
        <v>596</v>
      </c>
      <c r="F228" s="663" t="s">
        <v>2543</v>
      </c>
      <c r="G228" s="662" t="s">
        <v>608</v>
      </c>
      <c r="H228" s="662" t="s">
        <v>1363</v>
      </c>
      <c r="I228" s="662" t="s">
        <v>1363</v>
      </c>
      <c r="J228" s="662" t="s">
        <v>1364</v>
      </c>
      <c r="K228" s="662" t="s">
        <v>1365</v>
      </c>
      <c r="L228" s="664">
        <v>66.850000000000009</v>
      </c>
      <c r="M228" s="664">
        <v>2</v>
      </c>
      <c r="N228" s="665">
        <v>133.70000000000002</v>
      </c>
    </row>
    <row r="229" spans="1:14" ht="14.4" customHeight="1" x14ac:dyDescent="0.3">
      <c r="A229" s="660" t="s">
        <v>571</v>
      </c>
      <c r="B229" s="661" t="s">
        <v>572</v>
      </c>
      <c r="C229" s="662" t="s">
        <v>576</v>
      </c>
      <c r="D229" s="663" t="s">
        <v>2537</v>
      </c>
      <c r="E229" s="662" t="s">
        <v>596</v>
      </c>
      <c r="F229" s="663" t="s">
        <v>2543</v>
      </c>
      <c r="G229" s="662" t="s">
        <v>608</v>
      </c>
      <c r="H229" s="662" t="s">
        <v>1366</v>
      </c>
      <c r="I229" s="662" t="s">
        <v>216</v>
      </c>
      <c r="J229" s="662" t="s">
        <v>1367</v>
      </c>
      <c r="K229" s="662"/>
      <c r="L229" s="664">
        <v>115.43000000000004</v>
      </c>
      <c r="M229" s="664">
        <v>2</v>
      </c>
      <c r="N229" s="665">
        <v>230.86000000000007</v>
      </c>
    </row>
    <row r="230" spans="1:14" ht="14.4" customHeight="1" x14ac:dyDescent="0.3">
      <c r="A230" s="660" t="s">
        <v>571</v>
      </c>
      <c r="B230" s="661" t="s">
        <v>572</v>
      </c>
      <c r="C230" s="662" t="s">
        <v>576</v>
      </c>
      <c r="D230" s="663" t="s">
        <v>2537</v>
      </c>
      <c r="E230" s="662" t="s">
        <v>596</v>
      </c>
      <c r="F230" s="663" t="s">
        <v>2543</v>
      </c>
      <c r="G230" s="662" t="s">
        <v>608</v>
      </c>
      <c r="H230" s="662" t="s">
        <v>1368</v>
      </c>
      <c r="I230" s="662" t="s">
        <v>1368</v>
      </c>
      <c r="J230" s="662" t="s">
        <v>1369</v>
      </c>
      <c r="K230" s="662" t="s">
        <v>1370</v>
      </c>
      <c r="L230" s="664">
        <v>31.51213608091869</v>
      </c>
      <c r="M230" s="664">
        <v>11.890397</v>
      </c>
      <c r="N230" s="665">
        <v>374.69180832014735</v>
      </c>
    </row>
    <row r="231" spans="1:14" ht="14.4" customHeight="1" x14ac:dyDescent="0.3">
      <c r="A231" s="660" t="s">
        <v>571</v>
      </c>
      <c r="B231" s="661" t="s">
        <v>572</v>
      </c>
      <c r="C231" s="662" t="s">
        <v>576</v>
      </c>
      <c r="D231" s="663" t="s">
        <v>2537</v>
      </c>
      <c r="E231" s="662" t="s">
        <v>596</v>
      </c>
      <c r="F231" s="663" t="s">
        <v>2543</v>
      </c>
      <c r="G231" s="662" t="s">
        <v>608</v>
      </c>
      <c r="H231" s="662" t="s">
        <v>1371</v>
      </c>
      <c r="I231" s="662" t="s">
        <v>1372</v>
      </c>
      <c r="J231" s="662" t="s">
        <v>1369</v>
      </c>
      <c r="K231" s="662" t="s">
        <v>1373</v>
      </c>
      <c r="L231" s="664">
        <v>170.49181029468761</v>
      </c>
      <c r="M231" s="664">
        <v>118.26791390000002</v>
      </c>
      <c r="N231" s="665">
        <v>20163.710740587252</v>
      </c>
    </row>
    <row r="232" spans="1:14" ht="14.4" customHeight="1" x14ac:dyDescent="0.3">
      <c r="A232" s="660" t="s">
        <v>571</v>
      </c>
      <c r="B232" s="661" t="s">
        <v>572</v>
      </c>
      <c r="C232" s="662" t="s">
        <v>576</v>
      </c>
      <c r="D232" s="663" t="s">
        <v>2537</v>
      </c>
      <c r="E232" s="662" t="s">
        <v>596</v>
      </c>
      <c r="F232" s="663" t="s">
        <v>2543</v>
      </c>
      <c r="G232" s="662" t="s">
        <v>608</v>
      </c>
      <c r="H232" s="662" t="s">
        <v>1374</v>
      </c>
      <c r="I232" s="662" t="s">
        <v>1375</v>
      </c>
      <c r="J232" s="662" t="s">
        <v>1369</v>
      </c>
      <c r="K232" s="662" t="s">
        <v>1376</v>
      </c>
      <c r="L232" s="664">
        <v>47.371190462605767</v>
      </c>
      <c r="M232" s="664">
        <v>25.321822000000004</v>
      </c>
      <c r="N232" s="665">
        <v>1199.5248528222012</v>
      </c>
    </row>
    <row r="233" spans="1:14" ht="14.4" customHeight="1" x14ac:dyDescent="0.3">
      <c r="A233" s="660" t="s">
        <v>571</v>
      </c>
      <c r="B233" s="661" t="s">
        <v>572</v>
      </c>
      <c r="C233" s="662" t="s">
        <v>576</v>
      </c>
      <c r="D233" s="663" t="s">
        <v>2537</v>
      </c>
      <c r="E233" s="662" t="s">
        <v>596</v>
      </c>
      <c r="F233" s="663" t="s">
        <v>2543</v>
      </c>
      <c r="G233" s="662" t="s">
        <v>608</v>
      </c>
      <c r="H233" s="662" t="s">
        <v>1377</v>
      </c>
      <c r="I233" s="662" t="s">
        <v>1378</v>
      </c>
      <c r="J233" s="662" t="s">
        <v>1379</v>
      </c>
      <c r="K233" s="662" t="s">
        <v>1380</v>
      </c>
      <c r="L233" s="664">
        <v>93.190048936281343</v>
      </c>
      <c r="M233" s="664">
        <v>8.2763057</v>
      </c>
      <c r="N233" s="665">
        <v>771.26933319462421</v>
      </c>
    </row>
    <row r="234" spans="1:14" ht="14.4" customHeight="1" x14ac:dyDescent="0.3">
      <c r="A234" s="660" t="s">
        <v>571</v>
      </c>
      <c r="B234" s="661" t="s">
        <v>572</v>
      </c>
      <c r="C234" s="662" t="s">
        <v>576</v>
      </c>
      <c r="D234" s="663" t="s">
        <v>2537</v>
      </c>
      <c r="E234" s="662" t="s">
        <v>596</v>
      </c>
      <c r="F234" s="663" t="s">
        <v>2543</v>
      </c>
      <c r="G234" s="662" t="s">
        <v>608</v>
      </c>
      <c r="H234" s="662" t="s">
        <v>1381</v>
      </c>
      <c r="I234" s="662" t="s">
        <v>1381</v>
      </c>
      <c r="J234" s="662" t="s">
        <v>1382</v>
      </c>
      <c r="K234" s="662" t="s">
        <v>1383</v>
      </c>
      <c r="L234" s="664">
        <v>168.47848504728455</v>
      </c>
      <c r="M234" s="664">
        <v>2.2280000000000002</v>
      </c>
      <c r="N234" s="665">
        <v>375.37006468535003</v>
      </c>
    </row>
    <row r="235" spans="1:14" ht="14.4" customHeight="1" x14ac:dyDescent="0.3">
      <c r="A235" s="660" t="s">
        <v>571</v>
      </c>
      <c r="B235" s="661" t="s">
        <v>572</v>
      </c>
      <c r="C235" s="662" t="s">
        <v>576</v>
      </c>
      <c r="D235" s="663" t="s">
        <v>2537</v>
      </c>
      <c r="E235" s="662" t="s">
        <v>596</v>
      </c>
      <c r="F235" s="663" t="s">
        <v>2543</v>
      </c>
      <c r="G235" s="662" t="s">
        <v>608</v>
      </c>
      <c r="H235" s="662" t="s">
        <v>1384</v>
      </c>
      <c r="I235" s="662" t="s">
        <v>1385</v>
      </c>
      <c r="J235" s="662" t="s">
        <v>1382</v>
      </c>
      <c r="K235" s="662" t="s">
        <v>1386</v>
      </c>
      <c r="L235" s="664">
        <v>112.94960093877297</v>
      </c>
      <c r="M235" s="664">
        <v>3.9461117000000003</v>
      </c>
      <c r="N235" s="665">
        <v>445.71174177482305</v>
      </c>
    </row>
    <row r="236" spans="1:14" ht="14.4" customHeight="1" x14ac:dyDescent="0.3">
      <c r="A236" s="660" t="s">
        <v>571</v>
      </c>
      <c r="B236" s="661" t="s">
        <v>572</v>
      </c>
      <c r="C236" s="662" t="s">
        <v>576</v>
      </c>
      <c r="D236" s="663" t="s">
        <v>2537</v>
      </c>
      <c r="E236" s="662" t="s">
        <v>596</v>
      </c>
      <c r="F236" s="663" t="s">
        <v>2543</v>
      </c>
      <c r="G236" s="662" t="s">
        <v>608</v>
      </c>
      <c r="H236" s="662" t="s">
        <v>1387</v>
      </c>
      <c r="I236" s="662" t="s">
        <v>1388</v>
      </c>
      <c r="J236" s="662" t="s">
        <v>1382</v>
      </c>
      <c r="K236" s="662" t="s">
        <v>1389</v>
      </c>
      <c r="L236" s="664">
        <v>360.85500000000002</v>
      </c>
      <c r="M236" s="664">
        <v>0.71524299999999996</v>
      </c>
      <c r="N236" s="665">
        <v>258.099012765</v>
      </c>
    </row>
    <row r="237" spans="1:14" ht="14.4" customHeight="1" x14ac:dyDescent="0.3">
      <c r="A237" s="660" t="s">
        <v>571</v>
      </c>
      <c r="B237" s="661" t="s">
        <v>572</v>
      </c>
      <c r="C237" s="662" t="s">
        <v>576</v>
      </c>
      <c r="D237" s="663" t="s">
        <v>2537</v>
      </c>
      <c r="E237" s="662" t="s">
        <v>596</v>
      </c>
      <c r="F237" s="663" t="s">
        <v>2543</v>
      </c>
      <c r="G237" s="662" t="s">
        <v>608</v>
      </c>
      <c r="H237" s="662" t="s">
        <v>1390</v>
      </c>
      <c r="I237" s="662" t="s">
        <v>1390</v>
      </c>
      <c r="J237" s="662" t="s">
        <v>1391</v>
      </c>
      <c r="K237" s="662" t="s">
        <v>1392</v>
      </c>
      <c r="L237" s="664">
        <v>347.94716648058068</v>
      </c>
      <c r="M237" s="664">
        <v>1</v>
      </c>
      <c r="N237" s="665">
        <v>347.94716648058068</v>
      </c>
    </row>
    <row r="238" spans="1:14" ht="14.4" customHeight="1" x14ac:dyDescent="0.3">
      <c r="A238" s="660" t="s">
        <v>571</v>
      </c>
      <c r="B238" s="661" t="s">
        <v>572</v>
      </c>
      <c r="C238" s="662" t="s">
        <v>576</v>
      </c>
      <c r="D238" s="663" t="s">
        <v>2537</v>
      </c>
      <c r="E238" s="662" t="s">
        <v>596</v>
      </c>
      <c r="F238" s="663" t="s">
        <v>2543</v>
      </c>
      <c r="G238" s="662" t="s">
        <v>608</v>
      </c>
      <c r="H238" s="662" t="s">
        <v>1393</v>
      </c>
      <c r="I238" s="662" t="s">
        <v>216</v>
      </c>
      <c r="J238" s="662" t="s">
        <v>1394</v>
      </c>
      <c r="K238" s="662" t="s">
        <v>1395</v>
      </c>
      <c r="L238" s="664">
        <v>49.997239583333325</v>
      </c>
      <c r="M238" s="664">
        <v>4</v>
      </c>
      <c r="N238" s="665">
        <v>199.9889583333333</v>
      </c>
    </row>
    <row r="239" spans="1:14" ht="14.4" customHeight="1" x14ac:dyDescent="0.3">
      <c r="A239" s="660" t="s">
        <v>571</v>
      </c>
      <c r="B239" s="661" t="s">
        <v>572</v>
      </c>
      <c r="C239" s="662" t="s">
        <v>576</v>
      </c>
      <c r="D239" s="663" t="s">
        <v>2537</v>
      </c>
      <c r="E239" s="662" t="s">
        <v>596</v>
      </c>
      <c r="F239" s="663" t="s">
        <v>2543</v>
      </c>
      <c r="G239" s="662" t="s">
        <v>608</v>
      </c>
      <c r="H239" s="662" t="s">
        <v>1396</v>
      </c>
      <c r="I239" s="662" t="s">
        <v>1397</v>
      </c>
      <c r="J239" s="662" t="s">
        <v>1219</v>
      </c>
      <c r="K239" s="662" t="s">
        <v>1398</v>
      </c>
      <c r="L239" s="664">
        <v>246.93995922488432</v>
      </c>
      <c r="M239" s="664">
        <v>1.3393374000000002</v>
      </c>
      <c r="N239" s="665">
        <v>330.73592294436264</v>
      </c>
    </row>
    <row r="240" spans="1:14" ht="14.4" customHeight="1" x14ac:dyDescent="0.3">
      <c r="A240" s="660" t="s">
        <v>571</v>
      </c>
      <c r="B240" s="661" t="s">
        <v>572</v>
      </c>
      <c r="C240" s="662" t="s">
        <v>576</v>
      </c>
      <c r="D240" s="663" t="s">
        <v>2537</v>
      </c>
      <c r="E240" s="662" t="s">
        <v>596</v>
      </c>
      <c r="F240" s="663" t="s">
        <v>2543</v>
      </c>
      <c r="G240" s="662" t="s">
        <v>608</v>
      </c>
      <c r="H240" s="662" t="s">
        <v>1399</v>
      </c>
      <c r="I240" s="662" t="s">
        <v>216</v>
      </c>
      <c r="J240" s="662" t="s">
        <v>1400</v>
      </c>
      <c r="K240" s="662"/>
      <c r="L240" s="664">
        <v>314.16000000000003</v>
      </c>
      <c r="M240" s="664">
        <v>1</v>
      </c>
      <c r="N240" s="665">
        <v>314.16000000000003</v>
      </c>
    </row>
    <row r="241" spans="1:14" ht="14.4" customHeight="1" x14ac:dyDescent="0.3">
      <c r="A241" s="660" t="s">
        <v>571</v>
      </c>
      <c r="B241" s="661" t="s">
        <v>572</v>
      </c>
      <c r="C241" s="662" t="s">
        <v>576</v>
      </c>
      <c r="D241" s="663" t="s">
        <v>2537</v>
      </c>
      <c r="E241" s="662" t="s">
        <v>596</v>
      </c>
      <c r="F241" s="663" t="s">
        <v>2543</v>
      </c>
      <c r="G241" s="662" t="s">
        <v>608</v>
      </c>
      <c r="H241" s="662" t="s">
        <v>1401</v>
      </c>
      <c r="I241" s="662" t="s">
        <v>1401</v>
      </c>
      <c r="J241" s="662" t="s">
        <v>1402</v>
      </c>
      <c r="K241" s="662" t="s">
        <v>1403</v>
      </c>
      <c r="L241" s="664">
        <v>618.74885731773998</v>
      </c>
      <c r="M241" s="664">
        <v>8.9417617999999983</v>
      </c>
      <c r="N241" s="665">
        <v>5532.7048961574164</v>
      </c>
    </row>
    <row r="242" spans="1:14" ht="14.4" customHeight="1" x14ac:dyDescent="0.3">
      <c r="A242" s="660" t="s">
        <v>571</v>
      </c>
      <c r="B242" s="661" t="s">
        <v>572</v>
      </c>
      <c r="C242" s="662" t="s">
        <v>576</v>
      </c>
      <c r="D242" s="663" t="s">
        <v>2537</v>
      </c>
      <c r="E242" s="662" t="s">
        <v>596</v>
      </c>
      <c r="F242" s="663" t="s">
        <v>2543</v>
      </c>
      <c r="G242" s="662" t="s">
        <v>608</v>
      </c>
      <c r="H242" s="662" t="s">
        <v>1404</v>
      </c>
      <c r="I242" s="662" t="s">
        <v>1404</v>
      </c>
      <c r="J242" s="662" t="s">
        <v>1402</v>
      </c>
      <c r="K242" s="662" t="s">
        <v>1405</v>
      </c>
      <c r="L242" s="664">
        <v>245.52974970721897</v>
      </c>
      <c r="M242" s="664">
        <v>7.6830986000000001</v>
      </c>
      <c r="N242" s="665">
        <v>1886.4292762338846</v>
      </c>
    </row>
    <row r="243" spans="1:14" ht="14.4" customHeight="1" x14ac:dyDescent="0.3">
      <c r="A243" s="660" t="s">
        <v>571</v>
      </c>
      <c r="B243" s="661" t="s">
        <v>572</v>
      </c>
      <c r="C243" s="662" t="s">
        <v>576</v>
      </c>
      <c r="D243" s="663" t="s">
        <v>2537</v>
      </c>
      <c r="E243" s="662" t="s">
        <v>596</v>
      </c>
      <c r="F243" s="663" t="s">
        <v>2543</v>
      </c>
      <c r="G243" s="662" t="s">
        <v>608</v>
      </c>
      <c r="H243" s="662" t="s">
        <v>1406</v>
      </c>
      <c r="I243" s="662" t="s">
        <v>1406</v>
      </c>
      <c r="J243" s="662" t="s">
        <v>1407</v>
      </c>
      <c r="K243" s="662" t="s">
        <v>1408</v>
      </c>
      <c r="L243" s="664">
        <v>306.92</v>
      </c>
      <c r="M243" s="664">
        <v>1</v>
      </c>
      <c r="N243" s="665">
        <v>306.92</v>
      </c>
    </row>
    <row r="244" spans="1:14" ht="14.4" customHeight="1" x14ac:dyDescent="0.3">
      <c r="A244" s="660" t="s">
        <v>571</v>
      </c>
      <c r="B244" s="661" t="s">
        <v>572</v>
      </c>
      <c r="C244" s="662" t="s">
        <v>576</v>
      </c>
      <c r="D244" s="663" t="s">
        <v>2537</v>
      </c>
      <c r="E244" s="662" t="s">
        <v>596</v>
      </c>
      <c r="F244" s="663" t="s">
        <v>2543</v>
      </c>
      <c r="G244" s="662" t="s">
        <v>608</v>
      </c>
      <c r="H244" s="662" t="s">
        <v>1409</v>
      </c>
      <c r="I244" s="662" t="s">
        <v>1410</v>
      </c>
      <c r="J244" s="662" t="s">
        <v>1411</v>
      </c>
      <c r="K244" s="662" t="s">
        <v>1412</v>
      </c>
      <c r="L244" s="664">
        <v>308.98185182189548</v>
      </c>
      <c r="M244" s="664">
        <v>13.549511800000001</v>
      </c>
      <c r="N244" s="665">
        <v>4186.5532472466248</v>
      </c>
    </row>
    <row r="245" spans="1:14" ht="14.4" customHeight="1" x14ac:dyDescent="0.3">
      <c r="A245" s="660" t="s">
        <v>571</v>
      </c>
      <c r="B245" s="661" t="s">
        <v>572</v>
      </c>
      <c r="C245" s="662" t="s">
        <v>576</v>
      </c>
      <c r="D245" s="663" t="s">
        <v>2537</v>
      </c>
      <c r="E245" s="662" t="s">
        <v>596</v>
      </c>
      <c r="F245" s="663" t="s">
        <v>2543</v>
      </c>
      <c r="G245" s="662" t="s">
        <v>608</v>
      </c>
      <c r="H245" s="662" t="s">
        <v>1413</v>
      </c>
      <c r="I245" s="662" t="s">
        <v>1413</v>
      </c>
      <c r="J245" s="662" t="s">
        <v>1407</v>
      </c>
      <c r="K245" s="662" t="s">
        <v>1027</v>
      </c>
      <c r="L245" s="664">
        <v>117.84010091492198</v>
      </c>
      <c r="M245" s="664">
        <v>1</v>
      </c>
      <c r="N245" s="665">
        <v>117.84010091492198</v>
      </c>
    </row>
    <row r="246" spans="1:14" ht="14.4" customHeight="1" x14ac:dyDescent="0.3">
      <c r="A246" s="660" t="s">
        <v>571</v>
      </c>
      <c r="B246" s="661" t="s">
        <v>572</v>
      </c>
      <c r="C246" s="662" t="s">
        <v>576</v>
      </c>
      <c r="D246" s="663" t="s">
        <v>2537</v>
      </c>
      <c r="E246" s="662" t="s">
        <v>596</v>
      </c>
      <c r="F246" s="663" t="s">
        <v>2543</v>
      </c>
      <c r="G246" s="662" t="s">
        <v>608</v>
      </c>
      <c r="H246" s="662" t="s">
        <v>1414</v>
      </c>
      <c r="I246" s="662" t="s">
        <v>216</v>
      </c>
      <c r="J246" s="662" t="s">
        <v>1415</v>
      </c>
      <c r="K246" s="662"/>
      <c r="L246" s="664">
        <v>36.569999999999993</v>
      </c>
      <c r="M246" s="664">
        <v>3</v>
      </c>
      <c r="N246" s="665">
        <v>109.70999999999998</v>
      </c>
    </row>
    <row r="247" spans="1:14" ht="14.4" customHeight="1" x14ac:dyDescent="0.3">
      <c r="A247" s="660" t="s">
        <v>571</v>
      </c>
      <c r="B247" s="661" t="s">
        <v>572</v>
      </c>
      <c r="C247" s="662" t="s">
        <v>576</v>
      </c>
      <c r="D247" s="663" t="s">
        <v>2537</v>
      </c>
      <c r="E247" s="662" t="s">
        <v>596</v>
      </c>
      <c r="F247" s="663" t="s">
        <v>2543</v>
      </c>
      <c r="G247" s="662" t="s">
        <v>608</v>
      </c>
      <c r="H247" s="662" t="s">
        <v>1416</v>
      </c>
      <c r="I247" s="662" t="s">
        <v>1416</v>
      </c>
      <c r="J247" s="662" t="s">
        <v>1417</v>
      </c>
      <c r="K247" s="662" t="s">
        <v>1418</v>
      </c>
      <c r="L247" s="664">
        <v>369.75</v>
      </c>
      <c r="M247" s="664">
        <v>1</v>
      </c>
      <c r="N247" s="665">
        <v>369.75</v>
      </c>
    </row>
    <row r="248" spans="1:14" ht="14.4" customHeight="1" x14ac:dyDescent="0.3">
      <c r="A248" s="660" t="s">
        <v>571</v>
      </c>
      <c r="B248" s="661" t="s">
        <v>572</v>
      </c>
      <c r="C248" s="662" t="s">
        <v>576</v>
      </c>
      <c r="D248" s="663" t="s">
        <v>2537</v>
      </c>
      <c r="E248" s="662" t="s">
        <v>596</v>
      </c>
      <c r="F248" s="663" t="s">
        <v>2543</v>
      </c>
      <c r="G248" s="662" t="s">
        <v>608</v>
      </c>
      <c r="H248" s="662" t="s">
        <v>1419</v>
      </c>
      <c r="I248" s="662" t="s">
        <v>216</v>
      </c>
      <c r="J248" s="662" t="s">
        <v>1420</v>
      </c>
      <c r="K248" s="662"/>
      <c r="L248" s="664">
        <v>137.8898450662966</v>
      </c>
      <c r="M248" s="664">
        <v>1</v>
      </c>
      <c r="N248" s="665">
        <v>137.8898450662966</v>
      </c>
    </row>
    <row r="249" spans="1:14" ht="14.4" customHeight="1" x14ac:dyDescent="0.3">
      <c r="A249" s="660" t="s">
        <v>571</v>
      </c>
      <c r="B249" s="661" t="s">
        <v>572</v>
      </c>
      <c r="C249" s="662" t="s">
        <v>576</v>
      </c>
      <c r="D249" s="663" t="s">
        <v>2537</v>
      </c>
      <c r="E249" s="662" t="s">
        <v>596</v>
      </c>
      <c r="F249" s="663" t="s">
        <v>2543</v>
      </c>
      <c r="G249" s="662" t="s">
        <v>608</v>
      </c>
      <c r="H249" s="662" t="s">
        <v>1421</v>
      </c>
      <c r="I249" s="662" t="s">
        <v>1214</v>
      </c>
      <c r="J249" s="662" t="s">
        <v>1215</v>
      </c>
      <c r="K249" s="662" t="s">
        <v>1422</v>
      </c>
      <c r="L249" s="664">
        <v>1390.4400350454744</v>
      </c>
      <c r="M249" s="664">
        <v>2</v>
      </c>
      <c r="N249" s="665">
        <v>2780.8800700909487</v>
      </c>
    </row>
    <row r="250" spans="1:14" ht="14.4" customHeight="1" x14ac:dyDescent="0.3">
      <c r="A250" s="660" t="s">
        <v>571</v>
      </c>
      <c r="B250" s="661" t="s">
        <v>572</v>
      </c>
      <c r="C250" s="662" t="s">
        <v>576</v>
      </c>
      <c r="D250" s="663" t="s">
        <v>2537</v>
      </c>
      <c r="E250" s="662" t="s">
        <v>596</v>
      </c>
      <c r="F250" s="663" t="s">
        <v>2543</v>
      </c>
      <c r="G250" s="662" t="s">
        <v>608</v>
      </c>
      <c r="H250" s="662" t="s">
        <v>1423</v>
      </c>
      <c r="I250" s="662" t="s">
        <v>1423</v>
      </c>
      <c r="J250" s="662" t="s">
        <v>1424</v>
      </c>
      <c r="K250" s="662" t="s">
        <v>992</v>
      </c>
      <c r="L250" s="664">
        <v>26.149999999999988</v>
      </c>
      <c r="M250" s="664">
        <v>1</v>
      </c>
      <c r="N250" s="665">
        <v>26.149999999999988</v>
      </c>
    </row>
    <row r="251" spans="1:14" ht="14.4" customHeight="1" x14ac:dyDescent="0.3">
      <c r="A251" s="660" t="s">
        <v>571</v>
      </c>
      <c r="B251" s="661" t="s">
        <v>572</v>
      </c>
      <c r="C251" s="662" t="s">
        <v>576</v>
      </c>
      <c r="D251" s="663" t="s">
        <v>2537</v>
      </c>
      <c r="E251" s="662" t="s">
        <v>596</v>
      </c>
      <c r="F251" s="663" t="s">
        <v>2543</v>
      </c>
      <c r="G251" s="662" t="s">
        <v>608</v>
      </c>
      <c r="H251" s="662" t="s">
        <v>1425</v>
      </c>
      <c r="I251" s="662" t="s">
        <v>1426</v>
      </c>
      <c r="J251" s="662" t="s">
        <v>1427</v>
      </c>
      <c r="K251" s="662" t="s">
        <v>1428</v>
      </c>
      <c r="L251" s="664">
        <v>193.91</v>
      </c>
      <c r="M251" s="664">
        <v>1</v>
      </c>
      <c r="N251" s="665">
        <v>193.91</v>
      </c>
    </row>
    <row r="252" spans="1:14" ht="14.4" customHeight="1" x14ac:dyDescent="0.3">
      <c r="A252" s="660" t="s">
        <v>571</v>
      </c>
      <c r="B252" s="661" t="s">
        <v>572</v>
      </c>
      <c r="C252" s="662" t="s">
        <v>576</v>
      </c>
      <c r="D252" s="663" t="s">
        <v>2537</v>
      </c>
      <c r="E252" s="662" t="s">
        <v>596</v>
      </c>
      <c r="F252" s="663" t="s">
        <v>2543</v>
      </c>
      <c r="G252" s="662" t="s">
        <v>1429</v>
      </c>
      <c r="H252" s="662" t="s">
        <v>1430</v>
      </c>
      <c r="I252" s="662" t="s">
        <v>1431</v>
      </c>
      <c r="J252" s="662" t="s">
        <v>1432</v>
      </c>
      <c r="K252" s="662" t="s">
        <v>1433</v>
      </c>
      <c r="L252" s="664">
        <v>106.52039157406612</v>
      </c>
      <c r="M252" s="664">
        <v>1</v>
      </c>
      <c r="N252" s="665">
        <v>106.52039157406612</v>
      </c>
    </row>
    <row r="253" spans="1:14" ht="14.4" customHeight="1" x14ac:dyDescent="0.3">
      <c r="A253" s="660" t="s">
        <v>571</v>
      </c>
      <c r="B253" s="661" t="s">
        <v>572</v>
      </c>
      <c r="C253" s="662" t="s">
        <v>576</v>
      </c>
      <c r="D253" s="663" t="s">
        <v>2537</v>
      </c>
      <c r="E253" s="662" t="s">
        <v>596</v>
      </c>
      <c r="F253" s="663" t="s">
        <v>2543</v>
      </c>
      <c r="G253" s="662" t="s">
        <v>1429</v>
      </c>
      <c r="H253" s="662" t="s">
        <v>1434</v>
      </c>
      <c r="I253" s="662" t="s">
        <v>1435</v>
      </c>
      <c r="J253" s="662" t="s">
        <v>1436</v>
      </c>
      <c r="K253" s="662" t="s">
        <v>1437</v>
      </c>
      <c r="L253" s="664">
        <v>105.27000000000001</v>
      </c>
      <c r="M253" s="664">
        <v>2</v>
      </c>
      <c r="N253" s="665">
        <v>210.54000000000002</v>
      </c>
    </row>
    <row r="254" spans="1:14" ht="14.4" customHeight="1" x14ac:dyDescent="0.3">
      <c r="A254" s="660" t="s">
        <v>571</v>
      </c>
      <c r="B254" s="661" t="s">
        <v>572</v>
      </c>
      <c r="C254" s="662" t="s">
        <v>576</v>
      </c>
      <c r="D254" s="663" t="s">
        <v>2537</v>
      </c>
      <c r="E254" s="662" t="s">
        <v>596</v>
      </c>
      <c r="F254" s="663" t="s">
        <v>2543</v>
      </c>
      <c r="G254" s="662" t="s">
        <v>1429</v>
      </c>
      <c r="H254" s="662" t="s">
        <v>1438</v>
      </c>
      <c r="I254" s="662" t="s">
        <v>1439</v>
      </c>
      <c r="J254" s="662" t="s">
        <v>1440</v>
      </c>
      <c r="K254" s="662" t="s">
        <v>1441</v>
      </c>
      <c r="L254" s="664">
        <v>45.189560959533019</v>
      </c>
      <c r="M254" s="664">
        <v>1</v>
      </c>
      <c r="N254" s="665">
        <v>45.189560959533019</v>
      </c>
    </row>
    <row r="255" spans="1:14" ht="14.4" customHeight="1" x14ac:dyDescent="0.3">
      <c r="A255" s="660" t="s">
        <v>571</v>
      </c>
      <c r="B255" s="661" t="s">
        <v>572</v>
      </c>
      <c r="C255" s="662" t="s">
        <v>576</v>
      </c>
      <c r="D255" s="663" t="s">
        <v>2537</v>
      </c>
      <c r="E255" s="662" t="s">
        <v>596</v>
      </c>
      <c r="F255" s="663" t="s">
        <v>2543</v>
      </c>
      <c r="G255" s="662" t="s">
        <v>1429</v>
      </c>
      <c r="H255" s="662" t="s">
        <v>1442</v>
      </c>
      <c r="I255" s="662" t="s">
        <v>1443</v>
      </c>
      <c r="J255" s="662" t="s">
        <v>1444</v>
      </c>
      <c r="K255" s="662" t="s">
        <v>1020</v>
      </c>
      <c r="L255" s="664">
        <v>47.5</v>
      </c>
      <c r="M255" s="664">
        <v>1</v>
      </c>
      <c r="N255" s="665">
        <v>47.5</v>
      </c>
    </row>
    <row r="256" spans="1:14" ht="14.4" customHeight="1" x14ac:dyDescent="0.3">
      <c r="A256" s="660" t="s">
        <v>571</v>
      </c>
      <c r="B256" s="661" t="s">
        <v>572</v>
      </c>
      <c r="C256" s="662" t="s">
        <v>576</v>
      </c>
      <c r="D256" s="663" t="s">
        <v>2537</v>
      </c>
      <c r="E256" s="662" t="s">
        <v>596</v>
      </c>
      <c r="F256" s="663" t="s">
        <v>2543</v>
      </c>
      <c r="G256" s="662" t="s">
        <v>1429</v>
      </c>
      <c r="H256" s="662" t="s">
        <v>1445</v>
      </c>
      <c r="I256" s="662" t="s">
        <v>1446</v>
      </c>
      <c r="J256" s="662" t="s">
        <v>1447</v>
      </c>
      <c r="K256" s="662" t="s">
        <v>1448</v>
      </c>
      <c r="L256" s="664">
        <v>721.19523959336016</v>
      </c>
      <c r="M256" s="664">
        <v>1</v>
      </c>
      <c r="N256" s="665">
        <v>721.19523959336016</v>
      </c>
    </row>
    <row r="257" spans="1:14" ht="14.4" customHeight="1" x14ac:dyDescent="0.3">
      <c r="A257" s="660" t="s">
        <v>571</v>
      </c>
      <c r="B257" s="661" t="s">
        <v>572</v>
      </c>
      <c r="C257" s="662" t="s">
        <v>576</v>
      </c>
      <c r="D257" s="663" t="s">
        <v>2537</v>
      </c>
      <c r="E257" s="662" t="s">
        <v>596</v>
      </c>
      <c r="F257" s="663" t="s">
        <v>2543</v>
      </c>
      <c r="G257" s="662" t="s">
        <v>1429</v>
      </c>
      <c r="H257" s="662" t="s">
        <v>1449</v>
      </c>
      <c r="I257" s="662" t="s">
        <v>1450</v>
      </c>
      <c r="J257" s="662" t="s">
        <v>1451</v>
      </c>
      <c r="K257" s="662" t="s">
        <v>1452</v>
      </c>
      <c r="L257" s="664">
        <v>58.669999999999995</v>
      </c>
      <c r="M257" s="664">
        <v>3</v>
      </c>
      <c r="N257" s="665">
        <v>176.01</v>
      </c>
    </row>
    <row r="258" spans="1:14" ht="14.4" customHeight="1" x14ac:dyDescent="0.3">
      <c r="A258" s="660" t="s">
        <v>571</v>
      </c>
      <c r="B258" s="661" t="s">
        <v>572</v>
      </c>
      <c r="C258" s="662" t="s">
        <v>576</v>
      </c>
      <c r="D258" s="663" t="s">
        <v>2537</v>
      </c>
      <c r="E258" s="662" t="s">
        <v>596</v>
      </c>
      <c r="F258" s="663" t="s">
        <v>2543</v>
      </c>
      <c r="G258" s="662" t="s">
        <v>1429</v>
      </c>
      <c r="H258" s="662" t="s">
        <v>1453</v>
      </c>
      <c r="I258" s="662" t="s">
        <v>1454</v>
      </c>
      <c r="J258" s="662" t="s">
        <v>1455</v>
      </c>
      <c r="K258" s="662" t="s">
        <v>1456</v>
      </c>
      <c r="L258" s="664">
        <v>107.83946023777877</v>
      </c>
      <c r="M258" s="664">
        <v>1</v>
      </c>
      <c r="N258" s="665">
        <v>107.83946023777877</v>
      </c>
    </row>
    <row r="259" spans="1:14" ht="14.4" customHeight="1" x14ac:dyDescent="0.3">
      <c r="A259" s="660" t="s">
        <v>571</v>
      </c>
      <c r="B259" s="661" t="s">
        <v>572</v>
      </c>
      <c r="C259" s="662" t="s">
        <v>576</v>
      </c>
      <c r="D259" s="663" t="s">
        <v>2537</v>
      </c>
      <c r="E259" s="662" t="s">
        <v>596</v>
      </c>
      <c r="F259" s="663" t="s">
        <v>2543</v>
      </c>
      <c r="G259" s="662" t="s">
        <v>1429</v>
      </c>
      <c r="H259" s="662" t="s">
        <v>1457</v>
      </c>
      <c r="I259" s="662" t="s">
        <v>1458</v>
      </c>
      <c r="J259" s="662" t="s">
        <v>1459</v>
      </c>
      <c r="K259" s="662" t="s">
        <v>989</v>
      </c>
      <c r="L259" s="664">
        <v>43.615000000000002</v>
      </c>
      <c r="M259" s="664">
        <v>2</v>
      </c>
      <c r="N259" s="665">
        <v>87.23</v>
      </c>
    </row>
    <row r="260" spans="1:14" ht="14.4" customHeight="1" x14ac:dyDescent="0.3">
      <c r="A260" s="660" t="s">
        <v>571</v>
      </c>
      <c r="B260" s="661" t="s">
        <v>572</v>
      </c>
      <c r="C260" s="662" t="s">
        <v>576</v>
      </c>
      <c r="D260" s="663" t="s">
        <v>2537</v>
      </c>
      <c r="E260" s="662" t="s">
        <v>596</v>
      </c>
      <c r="F260" s="663" t="s">
        <v>2543</v>
      </c>
      <c r="G260" s="662" t="s">
        <v>1429</v>
      </c>
      <c r="H260" s="662" t="s">
        <v>1460</v>
      </c>
      <c r="I260" s="662" t="s">
        <v>1461</v>
      </c>
      <c r="J260" s="662" t="s">
        <v>1462</v>
      </c>
      <c r="K260" s="662" t="s">
        <v>1463</v>
      </c>
      <c r="L260" s="664">
        <v>52.749779112408774</v>
      </c>
      <c r="M260" s="664">
        <v>1</v>
      </c>
      <c r="N260" s="665">
        <v>52.749779112408774</v>
      </c>
    </row>
    <row r="261" spans="1:14" ht="14.4" customHeight="1" x14ac:dyDescent="0.3">
      <c r="A261" s="660" t="s">
        <v>571</v>
      </c>
      <c r="B261" s="661" t="s">
        <v>572</v>
      </c>
      <c r="C261" s="662" t="s">
        <v>576</v>
      </c>
      <c r="D261" s="663" t="s">
        <v>2537</v>
      </c>
      <c r="E261" s="662" t="s">
        <v>596</v>
      </c>
      <c r="F261" s="663" t="s">
        <v>2543</v>
      </c>
      <c r="G261" s="662" t="s">
        <v>1429</v>
      </c>
      <c r="H261" s="662" t="s">
        <v>1464</v>
      </c>
      <c r="I261" s="662" t="s">
        <v>1465</v>
      </c>
      <c r="J261" s="662" t="s">
        <v>1466</v>
      </c>
      <c r="K261" s="662" t="s">
        <v>1467</v>
      </c>
      <c r="L261" s="664">
        <v>73.580073179445009</v>
      </c>
      <c r="M261" s="664">
        <v>1</v>
      </c>
      <c r="N261" s="665">
        <v>73.580073179445009</v>
      </c>
    </row>
    <row r="262" spans="1:14" ht="14.4" customHeight="1" x14ac:dyDescent="0.3">
      <c r="A262" s="660" t="s">
        <v>571</v>
      </c>
      <c r="B262" s="661" t="s">
        <v>572</v>
      </c>
      <c r="C262" s="662" t="s">
        <v>576</v>
      </c>
      <c r="D262" s="663" t="s">
        <v>2537</v>
      </c>
      <c r="E262" s="662" t="s">
        <v>596</v>
      </c>
      <c r="F262" s="663" t="s">
        <v>2543</v>
      </c>
      <c r="G262" s="662" t="s">
        <v>1429</v>
      </c>
      <c r="H262" s="662" t="s">
        <v>1468</v>
      </c>
      <c r="I262" s="662" t="s">
        <v>1469</v>
      </c>
      <c r="J262" s="662" t="s">
        <v>1470</v>
      </c>
      <c r="K262" s="662" t="s">
        <v>1471</v>
      </c>
      <c r="L262" s="664">
        <v>3299.9999999999991</v>
      </c>
      <c r="M262" s="664">
        <v>2</v>
      </c>
      <c r="N262" s="665">
        <v>6599.9999999999982</v>
      </c>
    </row>
    <row r="263" spans="1:14" ht="14.4" customHeight="1" x14ac:dyDescent="0.3">
      <c r="A263" s="660" t="s">
        <v>571</v>
      </c>
      <c r="B263" s="661" t="s">
        <v>572</v>
      </c>
      <c r="C263" s="662" t="s">
        <v>576</v>
      </c>
      <c r="D263" s="663" t="s">
        <v>2537</v>
      </c>
      <c r="E263" s="662" t="s">
        <v>596</v>
      </c>
      <c r="F263" s="663" t="s">
        <v>2543</v>
      </c>
      <c r="G263" s="662" t="s">
        <v>1429</v>
      </c>
      <c r="H263" s="662" t="s">
        <v>1472</v>
      </c>
      <c r="I263" s="662" t="s">
        <v>1473</v>
      </c>
      <c r="J263" s="662" t="s">
        <v>1474</v>
      </c>
      <c r="K263" s="662" t="s">
        <v>1475</v>
      </c>
      <c r="L263" s="664">
        <v>95.569944000359683</v>
      </c>
      <c r="M263" s="664">
        <v>2</v>
      </c>
      <c r="N263" s="665">
        <v>191.13988800071937</v>
      </c>
    </row>
    <row r="264" spans="1:14" ht="14.4" customHeight="1" x14ac:dyDescent="0.3">
      <c r="A264" s="660" t="s">
        <v>571</v>
      </c>
      <c r="B264" s="661" t="s">
        <v>572</v>
      </c>
      <c r="C264" s="662" t="s">
        <v>576</v>
      </c>
      <c r="D264" s="663" t="s">
        <v>2537</v>
      </c>
      <c r="E264" s="662" t="s">
        <v>596</v>
      </c>
      <c r="F264" s="663" t="s">
        <v>2543</v>
      </c>
      <c r="G264" s="662" t="s">
        <v>1429</v>
      </c>
      <c r="H264" s="662" t="s">
        <v>1476</v>
      </c>
      <c r="I264" s="662" t="s">
        <v>1477</v>
      </c>
      <c r="J264" s="662" t="s">
        <v>1474</v>
      </c>
      <c r="K264" s="662" t="s">
        <v>1478</v>
      </c>
      <c r="L264" s="664">
        <v>117.61964265643759</v>
      </c>
      <c r="M264" s="664">
        <v>2</v>
      </c>
      <c r="N264" s="665">
        <v>235.23928531287518</v>
      </c>
    </row>
    <row r="265" spans="1:14" ht="14.4" customHeight="1" x14ac:dyDescent="0.3">
      <c r="A265" s="660" t="s">
        <v>571</v>
      </c>
      <c r="B265" s="661" t="s">
        <v>572</v>
      </c>
      <c r="C265" s="662" t="s">
        <v>576</v>
      </c>
      <c r="D265" s="663" t="s">
        <v>2537</v>
      </c>
      <c r="E265" s="662" t="s">
        <v>596</v>
      </c>
      <c r="F265" s="663" t="s">
        <v>2543</v>
      </c>
      <c r="G265" s="662" t="s">
        <v>1429</v>
      </c>
      <c r="H265" s="662" t="s">
        <v>1479</v>
      </c>
      <c r="I265" s="662" t="s">
        <v>1480</v>
      </c>
      <c r="J265" s="662" t="s">
        <v>1481</v>
      </c>
      <c r="K265" s="662" t="s">
        <v>1482</v>
      </c>
      <c r="L265" s="664">
        <v>1145.0824010812855</v>
      </c>
      <c r="M265" s="664">
        <v>6</v>
      </c>
      <c r="N265" s="665">
        <v>6870.4944064877127</v>
      </c>
    </row>
    <row r="266" spans="1:14" ht="14.4" customHeight="1" x14ac:dyDescent="0.3">
      <c r="A266" s="660" t="s">
        <v>571</v>
      </c>
      <c r="B266" s="661" t="s">
        <v>572</v>
      </c>
      <c r="C266" s="662" t="s">
        <v>576</v>
      </c>
      <c r="D266" s="663" t="s">
        <v>2537</v>
      </c>
      <c r="E266" s="662" t="s">
        <v>596</v>
      </c>
      <c r="F266" s="663" t="s">
        <v>2543</v>
      </c>
      <c r="G266" s="662" t="s">
        <v>1429</v>
      </c>
      <c r="H266" s="662" t="s">
        <v>1483</v>
      </c>
      <c r="I266" s="662" t="s">
        <v>1484</v>
      </c>
      <c r="J266" s="662" t="s">
        <v>1481</v>
      </c>
      <c r="K266" s="662" t="s">
        <v>1485</v>
      </c>
      <c r="L266" s="664">
        <v>1541.5400286255399</v>
      </c>
      <c r="M266" s="664">
        <v>3</v>
      </c>
      <c r="N266" s="665">
        <v>4624.6200858766197</v>
      </c>
    </row>
    <row r="267" spans="1:14" ht="14.4" customHeight="1" x14ac:dyDescent="0.3">
      <c r="A267" s="660" t="s">
        <v>571</v>
      </c>
      <c r="B267" s="661" t="s">
        <v>572</v>
      </c>
      <c r="C267" s="662" t="s">
        <v>576</v>
      </c>
      <c r="D267" s="663" t="s">
        <v>2537</v>
      </c>
      <c r="E267" s="662" t="s">
        <v>596</v>
      </c>
      <c r="F267" s="663" t="s">
        <v>2543</v>
      </c>
      <c r="G267" s="662" t="s">
        <v>1429</v>
      </c>
      <c r="H267" s="662" t="s">
        <v>1486</v>
      </c>
      <c r="I267" s="662" t="s">
        <v>1487</v>
      </c>
      <c r="J267" s="662" t="s">
        <v>1481</v>
      </c>
      <c r="K267" s="662" t="s">
        <v>1488</v>
      </c>
      <c r="L267" s="664">
        <v>1946.9699999999996</v>
      </c>
      <c r="M267" s="664">
        <v>1</v>
      </c>
      <c r="N267" s="665">
        <v>1946.9699999999996</v>
      </c>
    </row>
    <row r="268" spans="1:14" ht="14.4" customHeight="1" x14ac:dyDescent="0.3">
      <c r="A268" s="660" t="s">
        <v>571</v>
      </c>
      <c r="B268" s="661" t="s">
        <v>572</v>
      </c>
      <c r="C268" s="662" t="s">
        <v>576</v>
      </c>
      <c r="D268" s="663" t="s">
        <v>2537</v>
      </c>
      <c r="E268" s="662" t="s">
        <v>596</v>
      </c>
      <c r="F268" s="663" t="s">
        <v>2543</v>
      </c>
      <c r="G268" s="662" t="s">
        <v>1429</v>
      </c>
      <c r="H268" s="662" t="s">
        <v>1489</v>
      </c>
      <c r="I268" s="662" t="s">
        <v>1490</v>
      </c>
      <c r="J268" s="662" t="s">
        <v>1491</v>
      </c>
      <c r="K268" s="662" t="s">
        <v>1492</v>
      </c>
      <c r="L268" s="664">
        <v>329.81999999999994</v>
      </c>
      <c r="M268" s="664">
        <v>2</v>
      </c>
      <c r="N268" s="665">
        <v>659.63999999999987</v>
      </c>
    </row>
    <row r="269" spans="1:14" ht="14.4" customHeight="1" x14ac:dyDescent="0.3">
      <c r="A269" s="660" t="s">
        <v>571</v>
      </c>
      <c r="B269" s="661" t="s">
        <v>572</v>
      </c>
      <c r="C269" s="662" t="s">
        <v>576</v>
      </c>
      <c r="D269" s="663" t="s">
        <v>2537</v>
      </c>
      <c r="E269" s="662" t="s">
        <v>596</v>
      </c>
      <c r="F269" s="663" t="s">
        <v>2543</v>
      </c>
      <c r="G269" s="662" t="s">
        <v>1429</v>
      </c>
      <c r="H269" s="662" t="s">
        <v>1493</v>
      </c>
      <c r="I269" s="662" t="s">
        <v>1494</v>
      </c>
      <c r="J269" s="662" t="s">
        <v>1495</v>
      </c>
      <c r="K269" s="662" t="s">
        <v>1496</v>
      </c>
      <c r="L269" s="664">
        <v>46.675764965628112</v>
      </c>
      <c r="M269" s="664">
        <v>7</v>
      </c>
      <c r="N269" s="665">
        <v>326.73035475939679</v>
      </c>
    </row>
    <row r="270" spans="1:14" ht="14.4" customHeight="1" x14ac:dyDescent="0.3">
      <c r="A270" s="660" t="s">
        <v>571</v>
      </c>
      <c r="B270" s="661" t="s">
        <v>572</v>
      </c>
      <c r="C270" s="662" t="s">
        <v>576</v>
      </c>
      <c r="D270" s="663" t="s">
        <v>2537</v>
      </c>
      <c r="E270" s="662" t="s">
        <v>596</v>
      </c>
      <c r="F270" s="663" t="s">
        <v>2543</v>
      </c>
      <c r="G270" s="662" t="s">
        <v>1429</v>
      </c>
      <c r="H270" s="662" t="s">
        <v>1497</v>
      </c>
      <c r="I270" s="662" t="s">
        <v>1498</v>
      </c>
      <c r="J270" s="662" t="s">
        <v>1499</v>
      </c>
      <c r="K270" s="662" t="s">
        <v>1500</v>
      </c>
      <c r="L270" s="664">
        <v>46.05245269236849</v>
      </c>
      <c r="M270" s="664">
        <v>4</v>
      </c>
      <c r="N270" s="665">
        <v>184.20981076947396</v>
      </c>
    </row>
    <row r="271" spans="1:14" ht="14.4" customHeight="1" x14ac:dyDescent="0.3">
      <c r="A271" s="660" t="s">
        <v>571</v>
      </c>
      <c r="B271" s="661" t="s">
        <v>572</v>
      </c>
      <c r="C271" s="662" t="s">
        <v>576</v>
      </c>
      <c r="D271" s="663" t="s">
        <v>2537</v>
      </c>
      <c r="E271" s="662" t="s">
        <v>596</v>
      </c>
      <c r="F271" s="663" t="s">
        <v>2543</v>
      </c>
      <c r="G271" s="662" t="s">
        <v>1429</v>
      </c>
      <c r="H271" s="662" t="s">
        <v>1501</v>
      </c>
      <c r="I271" s="662" t="s">
        <v>1502</v>
      </c>
      <c r="J271" s="662" t="s">
        <v>1503</v>
      </c>
      <c r="K271" s="662" t="s">
        <v>1463</v>
      </c>
      <c r="L271" s="664">
        <v>166.09</v>
      </c>
      <c r="M271" s="664">
        <v>1</v>
      </c>
      <c r="N271" s="665">
        <v>166.09</v>
      </c>
    </row>
    <row r="272" spans="1:14" ht="14.4" customHeight="1" x14ac:dyDescent="0.3">
      <c r="A272" s="660" t="s">
        <v>571</v>
      </c>
      <c r="B272" s="661" t="s">
        <v>572</v>
      </c>
      <c r="C272" s="662" t="s">
        <v>576</v>
      </c>
      <c r="D272" s="663" t="s">
        <v>2537</v>
      </c>
      <c r="E272" s="662" t="s">
        <v>596</v>
      </c>
      <c r="F272" s="663" t="s">
        <v>2543</v>
      </c>
      <c r="G272" s="662" t="s">
        <v>1429</v>
      </c>
      <c r="H272" s="662" t="s">
        <v>1504</v>
      </c>
      <c r="I272" s="662" t="s">
        <v>1505</v>
      </c>
      <c r="J272" s="662" t="s">
        <v>1506</v>
      </c>
      <c r="K272" s="662" t="s">
        <v>1020</v>
      </c>
      <c r="L272" s="664">
        <v>116.15997843906986</v>
      </c>
      <c r="M272" s="664">
        <v>1</v>
      </c>
      <c r="N272" s="665">
        <v>116.15997843906986</v>
      </c>
    </row>
    <row r="273" spans="1:14" ht="14.4" customHeight="1" x14ac:dyDescent="0.3">
      <c r="A273" s="660" t="s">
        <v>571</v>
      </c>
      <c r="B273" s="661" t="s">
        <v>572</v>
      </c>
      <c r="C273" s="662" t="s">
        <v>576</v>
      </c>
      <c r="D273" s="663" t="s">
        <v>2537</v>
      </c>
      <c r="E273" s="662" t="s">
        <v>596</v>
      </c>
      <c r="F273" s="663" t="s">
        <v>2543</v>
      </c>
      <c r="G273" s="662" t="s">
        <v>1429</v>
      </c>
      <c r="H273" s="662" t="s">
        <v>1507</v>
      </c>
      <c r="I273" s="662" t="s">
        <v>1508</v>
      </c>
      <c r="J273" s="662" t="s">
        <v>1509</v>
      </c>
      <c r="K273" s="662" t="s">
        <v>1510</v>
      </c>
      <c r="L273" s="664">
        <v>30.589914924091513</v>
      </c>
      <c r="M273" s="664">
        <v>1</v>
      </c>
      <c r="N273" s="665">
        <v>30.589914924091513</v>
      </c>
    </row>
    <row r="274" spans="1:14" ht="14.4" customHeight="1" x14ac:dyDescent="0.3">
      <c r="A274" s="660" t="s">
        <v>571</v>
      </c>
      <c r="B274" s="661" t="s">
        <v>572</v>
      </c>
      <c r="C274" s="662" t="s">
        <v>576</v>
      </c>
      <c r="D274" s="663" t="s">
        <v>2537</v>
      </c>
      <c r="E274" s="662" t="s">
        <v>596</v>
      </c>
      <c r="F274" s="663" t="s">
        <v>2543</v>
      </c>
      <c r="G274" s="662" t="s">
        <v>1429</v>
      </c>
      <c r="H274" s="662" t="s">
        <v>1511</v>
      </c>
      <c r="I274" s="662" t="s">
        <v>1512</v>
      </c>
      <c r="J274" s="662" t="s">
        <v>1513</v>
      </c>
      <c r="K274" s="662" t="s">
        <v>1514</v>
      </c>
      <c r="L274" s="664">
        <v>50.56</v>
      </c>
      <c r="M274" s="664">
        <v>1</v>
      </c>
      <c r="N274" s="665">
        <v>50.56</v>
      </c>
    </row>
    <row r="275" spans="1:14" ht="14.4" customHeight="1" x14ac:dyDescent="0.3">
      <c r="A275" s="660" t="s">
        <v>571</v>
      </c>
      <c r="B275" s="661" t="s">
        <v>572</v>
      </c>
      <c r="C275" s="662" t="s">
        <v>576</v>
      </c>
      <c r="D275" s="663" t="s">
        <v>2537</v>
      </c>
      <c r="E275" s="662" t="s">
        <v>596</v>
      </c>
      <c r="F275" s="663" t="s">
        <v>2543</v>
      </c>
      <c r="G275" s="662" t="s">
        <v>1429</v>
      </c>
      <c r="H275" s="662" t="s">
        <v>1515</v>
      </c>
      <c r="I275" s="662" t="s">
        <v>1516</v>
      </c>
      <c r="J275" s="662" t="s">
        <v>1436</v>
      </c>
      <c r="K275" s="662" t="s">
        <v>1517</v>
      </c>
      <c r="L275" s="664">
        <v>61.474914604257272</v>
      </c>
      <c r="M275" s="664">
        <v>4</v>
      </c>
      <c r="N275" s="665">
        <v>245.89965841702909</v>
      </c>
    </row>
    <row r="276" spans="1:14" ht="14.4" customHeight="1" x14ac:dyDescent="0.3">
      <c r="A276" s="660" t="s">
        <v>571</v>
      </c>
      <c r="B276" s="661" t="s">
        <v>572</v>
      </c>
      <c r="C276" s="662" t="s">
        <v>576</v>
      </c>
      <c r="D276" s="663" t="s">
        <v>2537</v>
      </c>
      <c r="E276" s="662" t="s">
        <v>596</v>
      </c>
      <c r="F276" s="663" t="s">
        <v>2543</v>
      </c>
      <c r="G276" s="662" t="s">
        <v>1429</v>
      </c>
      <c r="H276" s="662" t="s">
        <v>1518</v>
      </c>
      <c r="I276" s="662" t="s">
        <v>1519</v>
      </c>
      <c r="J276" s="662" t="s">
        <v>1520</v>
      </c>
      <c r="K276" s="662" t="s">
        <v>1521</v>
      </c>
      <c r="L276" s="664">
        <v>50.273238368973701</v>
      </c>
      <c r="M276" s="664">
        <v>3</v>
      </c>
      <c r="N276" s="665">
        <v>150.81971510692111</v>
      </c>
    </row>
    <row r="277" spans="1:14" ht="14.4" customHeight="1" x14ac:dyDescent="0.3">
      <c r="A277" s="660" t="s">
        <v>571</v>
      </c>
      <c r="B277" s="661" t="s">
        <v>572</v>
      </c>
      <c r="C277" s="662" t="s">
        <v>576</v>
      </c>
      <c r="D277" s="663" t="s">
        <v>2537</v>
      </c>
      <c r="E277" s="662" t="s">
        <v>596</v>
      </c>
      <c r="F277" s="663" t="s">
        <v>2543</v>
      </c>
      <c r="G277" s="662" t="s">
        <v>1429</v>
      </c>
      <c r="H277" s="662" t="s">
        <v>1522</v>
      </c>
      <c r="I277" s="662" t="s">
        <v>1523</v>
      </c>
      <c r="J277" s="662" t="s">
        <v>1524</v>
      </c>
      <c r="K277" s="662" t="s">
        <v>1525</v>
      </c>
      <c r="L277" s="664">
        <v>250.10999999999987</v>
      </c>
      <c r="M277" s="664">
        <v>1</v>
      </c>
      <c r="N277" s="665">
        <v>250.10999999999987</v>
      </c>
    </row>
    <row r="278" spans="1:14" ht="14.4" customHeight="1" x14ac:dyDescent="0.3">
      <c r="A278" s="660" t="s">
        <v>571</v>
      </c>
      <c r="B278" s="661" t="s">
        <v>572</v>
      </c>
      <c r="C278" s="662" t="s">
        <v>576</v>
      </c>
      <c r="D278" s="663" t="s">
        <v>2537</v>
      </c>
      <c r="E278" s="662" t="s">
        <v>596</v>
      </c>
      <c r="F278" s="663" t="s">
        <v>2543</v>
      </c>
      <c r="G278" s="662" t="s">
        <v>1429</v>
      </c>
      <c r="H278" s="662" t="s">
        <v>1526</v>
      </c>
      <c r="I278" s="662" t="s">
        <v>1527</v>
      </c>
      <c r="J278" s="662" t="s">
        <v>1455</v>
      </c>
      <c r="K278" s="662" t="s">
        <v>1528</v>
      </c>
      <c r="L278" s="664">
        <v>70.914881247194131</v>
      </c>
      <c r="M278" s="664">
        <v>10</v>
      </c>
      <c r="N278" s="665">
        <v>709.14881247194126</v>
      </c>
    </row>
    <row r="279" spans="1:14" ht="14.4" customHeight="1" x14ac:dyDescent="0.3">
      <c r="A279" s="660" t="s">
        <v>571</v>
      </c>
      <c r="B279" s="661" t="s">
        <v>572</v>
      </c>
      <c r="C279" s="662" t="s">
        <v>576</v>
      </c>
      <c r="D279" s="663" t="s">
        <v>2537</v>
      </c>
      <c r="E279" s="662" t="s">
        <v>596</v>
      </c>
      <c r="F279" s="663" t="s">
        <v>2543</v>
      </c>
      <c r="G279" s="662" t="s">
        <v>1429</v>
      </c>
      <c r="H279" s="662" t="s">
        <v>1529</v>
      </c>
      <c r="I279" s="662" t="s">
        <v>1530</v>
      </c>
      <c r="J279" s="662" t="s">
        <v>1531</v>
      </c>
      <c r="K279" s="662" t="s">
        <v>1532</v>
      </c>
      <c r="L279" s="664">
        <v>67.853795332753975</v>
      </c>
      <c r="M279" s="664">
        <v>54</v>
      </c>
      <c r="N279" s="665">
        <v>3664.1049479687144</v>
      </c>
    </row>
    <row r="280" spans="1:14" ht="14.4" customHeight="1" x14ac:dyDescent="0.3">
      <c r="A280" s="660" t="s">
        <v>571</v>
      </c>
      <c r="B280" s="661" t="s">
        <v>572</v>
      </c>
      <c r="C280" s="662" t="s">
        <v>576</v>
      </c>
      <c r="D280" s="663" t="s">
        <v>2537</v>
      </c>
      <c r="E280" s="662" t="s">
        <v>596</v>
      </c>
      <c r="F280" s="663" t="s">
        <v>2543</v>
      </c>
      <c r="G280" s="662" t="s">
        <v>1429</v>
      </c>
      <c r="H280" s="662" t="s">
        <v>1533</v>
      </c>
      <c r="I280" s="662" t="s">
        <v>1534</v>
      </c>
      <c r="J280" s="662" t="s">
        <v>1535</v>
      </c>
      <c r="K280" s="662" t="s">
        <v>1536</v>
      </c>
      <c r="L280" s="664">
        <v>160.94</v>
      </c>
      <c r="M280" s="664">
        <v>1</v>
      </c>
      <c r="N280" s="665">
        <v>160.94</v>
      </c>
    </row>
    <row r="281" spans="1:14" ht="14.4" customHeight="1" x14ac:dyDescent="0.3">
      <c r="A281" s="660" t="s">
        <v>571</v>
      </c>
      <c r="B281" s="661" t="s">
        <v>572</v>
      </c>
      <c r="C281" s="662" t="s">
        <v>576</v>
      </c>
      <c r="D281" s="663" t="s">
        <v>2537</v>
      </c>
      <c r="E281" s="662" t="s">
        <v>596</v>
      </c>
      <c r="F281" s="663" t="s">
        <v>2543</v>
      </c>
      <c r="G281" s="662" t="s">
        <v>1429</v>
      </c>
      <c r="H281" s="662" t="s">
        <v>1537</v>
      </c>
      <c r="I281" s="662" t="s">
        <v>1538</v>
      </c>
      <c r="J281" s="662" t="s">
        <v>1539</v>
      </c>
      <c r="K281" s="662" t="s">
        <v>1540</v>
      </c>
      <c r="L281" s="664">
        <v>364.08695784782776</v>
      </c>
      <c r="M281" s="664">
        <v>26</v>
      </c>
      <c r="N281" s="665">
        <v>9466.2609040435218</v>
      </c>
    </row>
    <row r="282" spans="1:14" ht="14.4" customHeight="1" x14ac:dyDescent="0.3">
      <c r="A282" s="660" t="s">
        <v>571</v>
      </c>
      <c r="B282" s="661" t="s">
        <v>572</v>
      </c>
      <c r="C282" s="662" t="s">
        <v>576</v>
      </c>
      <c r="D282" s="663" t="s">
        <v>2537</v>
      </c>
      <c r="E282" s="662" t="s">
        <v>596</v>
      </c>
      <c r="F282" s="663" t="s">
        <v>2543</v>
      </c>
      <c r="G282" s="662" t="s">
        <v>1429</v>
      </c>
      <c r="H282" s="662" t="s">
        <v>1541</v>
      </c>
      <c r="I282" s="662" t="s">
        <v>1542</v>
      </c>
      <c r="J282" s="662" t="s">
        <v>1495</v>
      </c>
      <c r="K282" s="662" t="s">
        <v>1543</v>
      </c>
      <c r="L282" s="664">
        <v>59.847798837659774</v>
      </c>
      <c r="M282" s="664">
        <v>5</v>
      </c>
      <c r="N282" s="665">
        <v>299.23899418829888</v>
      </c>
    </row>
    <row r="283" spans="1:14" ht="14.4" customHeight="1" x14ac:dyDescent="0.3">
      <c r="A283" s="660" t="s">
        <v>571</v>
      </c>
      <c r="B283" s="661" t="s">
        <v>572</v>
      </c>
      <c r="C283" s="662" t="s">
        <v>576</v>
      </c>
      <c r="D283" s="663" t="s">
        <v>2537</v>
      </c>
      <c r="E283" s="662" t="s">
        <v>596</v>
      </c>
      <c r="F283" s="663" t="s">
        <v>2543</v>
      </c>
      <c r="G283" s="662" t="s">
        <v>1429</v>
      </c>
      <c r="H283" s="662" t="s">
        <v>1544</v>
      </c>
      <c r="I283" s="662" t="s">
        <v>1545</v>
      </c>
      <c r="J283" s="662" t="s">
        <v>1546</v>
      </c>
      <c r="K283" s="662" t="s">
        <v>1547</v>
      </c>
      <c r="L283" s="664">
        <v>103.44000000000001</v>
      </c>
      <c r="M283" s="664">
        <v>2</v>
      </c>
      <c r="N283" s="665">
        <v>206.88000000000002</v>
      </c>
    </row>
    <row r="284" spans="1:14" ht="14.4" customHeight="1" x14ac:dyDescent="0.3">
      <c r="A284" s="660" t="s">
        <v>571</v>
      </c>
      <c r="B284" s="661" t="s">
        <v>572</v>
      </c>
      <c r="C284" s="662" t="s">
        <v>576</v>
      </c>
      <c r="D284" s="663" t="s">
        <v>2537</v>
      </c>
      <c r="E284" s="662" t="s">
        <v>596</v>
      </c>
      <c r="F284" s="663" t="s">
        <v>2543</v>
      </c>
      <c r="G284" s="662" t="s">
        <v>1429</v>
      </c>
      <c r="H284" s="662" t="s">
        <v>1548</v>
      </c>
      <c r="I284" s="662" t="s">
        <v>1549</v>
      </c>
      <c r="J284" s="662" t="s">
        <v>1550</v>
      </c>
      <c r="K284" s="662" t="s">
        <v>1551</v>
      </c>
      <c r="L284" s="664">
        <v>29.589999999999979</v>
      </c>
      <c r="M284" s="664">
        <v>2</v>
      </c>
      <c r="N284" s="665">
        <v>59.179999999999957</v>
      </c>
    </row>
    <row r="285" spans="1:14" ht="14.4" customHeight="1" x14ac:dyDescent="0.3">
      <c r="A285" s="660" t="s">
        <v>571</v>
      </c>
      <c r="B285" s="661" t="s">
        <v>572</v>
      </c>
      <c r="C285" s="662" t="s">
        <v>576</v>
      </c>
      <c r="D285" s="663" t="s">
        <v>2537</v>
      </c>
      <c r="E285" s="662" t="s">
        <v>596</v>
      </c>
      <c r="F285" s="663" t="s">
        <v>2543</v>
      </c>
      <c r="G285" s="662" t="s">
        <v>1429</v>
      </c>
      <c r="H285" s="662" t="s">
        <v>1552</v>
      </c>
      <c r="I285" s="662" t="s">
        <v>1553</v>
      </c>
      <c r="J285" s="662" t="s">
        <v>1554</v>
      </c>
      <c r="K285" s="662" t="s">
        <v>1555</v>
      </c>
      <c r="L285" s="664">
        <v>524.66011637983411</v>
      </c>
      <c r="M285" s="664">
        <v>2</v>
      </c>
      <c r="N285" s="665">
        <v>1049.3202327596682</v>
      </c>
    </row>
    <row r="286" spans="1:14" ht="14.4" customHeight="1" x14ac:dyDescent="0.3">
      <c r="A286" s="660" t="s">
        <v>571</v>
      </c>
      <c r="B286" s="661" t="s">
        <v>572</v>
      </c>
      <c r="C286" s="662" t="s">
        <v>576</v>
      </c>
      <c r="D286" s="663" t="s">
        <v>2537</v>
      </c>
      <c r="E286" s="662" t="s">
        <v>596</v>
      </c>
      <c r="F286" s="663" t="s">
        <v>2543</v>
      </c>
      <c r="G286" s="662" t="s">
        <v>1429</v>
      </c>
      <c r="H286" s="662" t="s">
        <v>1556</v>
      </c>
      <c r="I286" s="662" t="s">
        <v>1556</v>
      </c>
      <c r="J286" s="662" t="s">
        <v>1557</v>
      </c>
      <c r="K286" s="662" t="s">
        <v>1558</v>
      </c>
      <c r="L286" s="664">
        <v>128.21</v>
      </c>
      <c r="M286" s="664">
        <v>1</v>
      </c>
      <c r="N286" s="665">
        <v>128.21</v>
      </c>
    </row>
    <row r="287" spans="1:14" ht="14.4" customHeight="1" x14ac:dyDescent="0.3">
      <c r="A287" s="660" t="s">
        <v>571</v>
      </c>
      <c r="B287" s="661" t="s">
        <v>572</v>
      </c>
      <c r="C287" s="662" t="s">
        <v>576</v>
      </c>
      <c r="D287" s="663" t="s">
        <v>2537</v>
      </c>
      <c r="E287" s="662" t="s">
        <v>596</v>
      </c>
      <c r="F287" s="663" t="s">
        <v>2543</v>
      </c>
      <c r="G287" s="662" t="s">
        <v>1429</v>
      </c>
      <c r="H287" s="662" t="s">
        <v>1559</v>
      </c>
      <c r="I287" s="662" t="s">
        <v>1560</v>
      </c>
      <c r="J287" s="662" t="s">
        <v>1561</v>
      </c>
      <c r="K287" s="662" t="s">
        <v>1562</v>
      </c>
      <c r="L287" s="664">
        <v>81.374999999999986</v>
      </c>
      <c r="M287" s="664">
        <v>4</v>
      </c>
      <c r="N287" s="665">
        <v>325.49999999999994</v>
      </c>
    </row>
    <row r="288" spans="1:14" ht="14.4" customHeight="1" x14ac:dyDescent="0.3">
      <c r="A288" s="660" t="s">
        <v>571</v>
      </c>
      <c r="B288" s="661" t="s">
        <v>572</v>
      </c>
      <c r="C288" s="662" t="s">
        <v>576</v>
      </c>
      <c r="D288" s="663" t="s">
        <v>2537</v>
      </c>
      <c r="E288" s="662" t="s">
        <v>596</v>
      </c>
      <c r="F288" s="663" t="s">
        <v>2543</v>
      </c>
      <c r="G288" s="662" t="s">
        <v>1429</v>
      </c>
      <c r="H288" s="662" t="s">
        <v>1563</v>
      </c>
      <c r="I288" s="662" t="s">
        <v>1564</v>
      </c>
      <c r="J288" s="662" t="s">
        <v>1565</v>
      </c>
      <c r="K288" s="662" t="s">
        <v>1566</v>
      </c>
      <c r="L288" s="664">
        <v>528.76</v>
      </c>
      <c r="M288" s="664">
        <v>1</v>
      </c>
      <c r="N288" s="665">
        <v>528.76</v>
      </c>
    </row>
    <row r="289" spans="1:14" ht="14.4" customHeight="1" x14ac:dyDescent="0.3">
      <c r="A289" s="660" t="s">
        <v>571</v>
      </c>
      <c r="B289" s="661" t="s">
        <v>572</v>
      </c>
      <c r="C289" s="662" t="s">
        <v>576</v>
      </c>
      <c r="D289" s="663" t="s">
        <v>2537</v>
      </c>
      <c r="E289" s="662" t="s">
        <v>596</v>
      </c>
      <c r="F289" s="663" t="s">
        <v>2543</v>
      </c>
      <c r="G289" s="662" t="s">
        <v>1429</v>
      </c>
      <c r="H289" s="662" t="s">
        <v>1567</v>
      </c>
      <c r="I289" s="662" t="s">
        <v>1568</v>
      </c>
      <c r="J289" s="662" t="s">
        <v>1569</v>
      </c>
      <c r="K289" s="662" t="s">
        <v>1570</v>
      </c>
      <c r="L289" s="664">
        <v>314.44147548704007</v>
      </c>
      <c r="M289" s="664">
        <v>12.409999999999998</v>
      </c>
      <c r="N289" s="665">
        <v>3902.2187107941668</v>
      </c>
    </row>
    <row r="290" spans="1:14" ht="14.4" customHeight="1" x14ac:dyDescent="0.3">
      <c r="A290" s="660" t="s">
        <v>571</v>
      </c>
      <c r="B290" s="661" t="s">
        <v>572</v>
      </c>
      <c r="C290" s="662" t="s">
        <v>576</v>
      </c>
      <c r="D290" s="663" t="s">
        <v>2537</v>
      </c>
      <c r="E290" s="662" t="s">
        <v>596</v>
      </c>
      <c r="F290" s="663" t="s">
        <v>2543</v>
      </c>
      <c r="G290" s="662" t="s">
        <v>1429</v>
      </c>
      <c r="H290" s="662" t="s">
        <v>1571</v>
      </c>
      <c r="I290" s="662" t="s">
        <v>1572</v>
      </c>
      <c r="J290" s="662" t="s">
        <v>1573</v>
      </c>
      <c r="K290" s="662" t="s">
        <v>1574</v>
      </c>
      <c r="L290" s="664">
        <v>127.79</v>
      </c>
      <c r="M290" s="664">
        <v>1</v>
      </c>
      <c r="N290" s="665">
        <v>127.79</v>
      </c>
    </row>
    <row r="291" spans="1:14" ht="14.4" customHeight="1" x14ac:dyDescent="0.3">
      <c r="A291" s="660" t="s">
        <v>571</v>
      </c>
      <c r="B291" s="661" t="s">
        <v>572</v>
      </c>
      <c r="C291" s="662" t="s">
        <v>576</v>
      </c>
      <c r="D291" s="663" t="s">
        <v>2537</v>
      </c>
      <c r="E291" s="662" t="s">
        <v>596</v>
      </c>
      <c r="F291" s="663" t="s">
        <v>2543</v>
      </c>
      <c r="G291" s="662" t="s">
        <v>1429</v>
      </c>
      <c r="H291" s="662" t="s">
        <v>1575</v>
      </c>
      <c r="I291" s="662" t="s">
        <v>1576</v>
      </c>
      <c r="J291" s="662" t="s">
        <v>1577</v>
      </c>
      <c r="K291" s="662" t="s">
        <v>1578</v>
      </c>
      <c r="L291" s="664">
        <v>245.56</v>
      </c>
      <c r="M291" s="664">
        <v>1</v>
      </c>
      <c r="N291" s="665">
        <v>245.56</v>
      </c>
    </row>
    <row r="292" spans="1:14" ht="14.4" customHeight="1" x14ac:dyDescent="0.3">
      <c r="A292" s="660" t="s">
        <v>571</v>
      </c>
      <c r="B292" s="661" t="s">
        <v>572</v>
      </c>
      <c r="C292" s="662" t="s">
        <v>576</v>
      </c>
      <c r="D292" s="663" t="s">
        <v>2537</v>
      </c>
      <c r="E292" s="662" t="s">
        <v>596</v>
      </c>
      <c r="F292" s="663" t="s">
        <v>2543</v>
      </c>
      <c r="G292" s="662" t="s">
        <v>1429</v>
      </c>
      <c r="H292" s="662" t="s">
        <v>1579</v>
      </c>
      <c r="I292" s="662" t="s">
        <v>1579</v>
      </c>
      <c r="J292" s="662" t="s">
        <v>1580</v>
      </c>
      <c r="K292" s="662" t="s">
        <v>1581</v>
      </c>
      <c r="L292" s="664">
        <v>2603.3619025165203</v>
      </c>
      <c r="M292" s="664">
        <v>0.52110000000000001</v>
      </c>
      <c r="N292" s="665">
        <v>1356.6118874013587</v>
      </c>
    </row>
    <row r="293" spans="1:14" ht="14.4" customHeight="1" x14ac:dyDescent="0.3">
      <c r="A293" s="660" t="s">
        <v>571</v>
      </c>
      <c r="B293" s="661" t="s">
        <v>572</v>
      </c>
      <c r="C293" s="662" t="s">
        <v>576</v>
      </c>
      <c r="D293" s="663" t="s">
        <v>2537</v>
      </c>
      <c r="E293" s="662" t="s">
        <v>596</v>
      </c>
      <c r="F293" s="663" t="s">
        <v>2543</v>
      </c>
      <c r="G293" s="662" t="s">
        <v>1429</v>
      </c>
      <c r="H293" s="662" t="s">
        <v>1582</v>
      </c>
      <c r="I293" s="662" t="s">
        <v>1583</v>
      </c>
      <c r="J293" s="662" t="s">
        <v>1584</v>
      </c>
      <c r="K293" s="662" t="s">
        <v>1585</v>
      </c>
      <c r="L293" s="664">
        <v>466.44031916411126</v>
      </c>
      <c r="M293" s="664">
        <v>5.5759999999999996</v>
      </c>
      <c r="N293" s="665">
        <v>2600.8712196590841</v>
      </c>
    </row>
    <row r="294" spans="1:14" ht="14.4" customHeight="1" x14ac:dyDescent="0.3">
      <c r="A294" s="660" t="s">
        <v>571</v>
      </c>
      <c r="B294" s="661" t="s">
        <v>572</v>
      </c>
      <c r="C294" s="662" t="s">
        <v>576</v>
      </c>
      <c r="D294" s="663" t="s">
        <v>2537</v>
      </c>
      <c r="E294" s="662" t="s">
        <v>596</v>
      </c>
      <c r="F294" s="663" t="s">
        <v>2543</v>
      </c>
      <c r="G294" s="662" t="s">
        <v>1429</v>
      </c>
      <c r="H294" s="662" t="s">
        <v>1586</v>
      </c>
      <c r="I294" s="662" t="s">
        <v>1587</v>
      </c>
      <c r="J294" s="662" t="s">
        <v>1588</v>
      </c>
      <c r="K294" s="662" t="s">
        <v>1589</v>
      </c>
      <c r="L294" s="664">
        <v>1110.2587296238576</v>
      </c>
      <c r="M294" s="664">
        <v>25.018000000000001</v>
      </c>
      <c r="N294" s="665">
        <v>27776.452897729669</v>
      </c>
    </row>
    <row r="295" spans="1:14" ht="14.4" customHeight="1" x14ac:dyDescent="0.3">
      <c r="A295" s="660" t="s">
        <v>571</v>
      </c>
      <c r="B295" s="661" t="s">
        <v>572</v>
      </c>
      <c r="C295" s="662" t="s">
        <v>576</v>
      </c>
      <c r="D295" s="663" t="s">
        <v>2537</v>
      </c>
      <c r="E295" s="662" t="s">
        <v>596</v>
      </c>
      <c r="F295" s="663" t="s">
        <v>2543</v>
      </c>
      <c r="G295" s="662" t="s">
        <v>1429</v>
      </c>
      <c r="H295" s="662" t="s">
        <v>1590</v>
      </c>
      <c r="I295" s="662" t="s">
        <v>1591</v>
      </c>
      <c r="J295" s="662" t="s">
        <v>1592</v>
      </c>
      <c r="K295" s="662" t="s">
        <v>1593</v>
      </c>
      <c r="L295" s="664">
        <v>426.95132015439094</v>
      </c>
      <c r="M295" s="664">
        <v>1</v>
      </c>
      <c r="N295" s="665">
        <v>426.95132015439094</v>
      </c>
    </row>
    <row r="296" spans="1:14" ht="14.4" customHeight="1" x14ac:dyDescent="0.3">
      <c r="A296" s="660" t="s">
        <v>571</v>
      </c>
      <c r="B296" s="661" t="s">
        <v>572</v>
      </c>
      <c r="C296" s="662" t="s">
        <v>576</v>
      </c>
      <c r="D296" s="663" t="s">
        <v>2537</v>
      </c>
      <c r="E296" s="662" t="s">
        <v>596</v>
      </c>
      <c r="F296" s="663" t="s">
        <v>2543</v>
      </c>
      <c r="G296" s="662" t="s">
        <v>1429</v>
      </c>
      <c r="H296" s="662" t="s">
        <v>1594</v>
      </c>
      <c r="I296" s="662" t="s">
        <v>1594</v>
      </c>
      <c r="J296" s="662" t="s">
        <v>1595</v>
      </c>
      <c r="K296" s="662" t="s">
        <v>1596</v>
      </c>
      <c r="L296" s="664">
        <v>93.259609479113593</v>
      </c>
      <c r="M296" s="664">
        <v>1</v>
      </c>
      <c r="N296" s="665">
        <v>93.259609479113593</v>
      </c>
    </row>
    <row r="297" spans="1:14" ht="14.4" customHeight="1" x14ac:dyDescent="0.3">
      <c r="A297" s="660" t="s">
        <v>571</v>
      </c>
      <c r="B297" s="661" t="s">
        <v>572</v>
      </c>
      <c r="C297" s="662" t="s">
        <v>576</v>
      </c>
      <c r="D297" s="663" t="s">
        <v>2537</v>
      </c>
      <c r="E297" s="662" t="s">
        <v>1597</v>
      </c>
      <c r="F297" s="663" t="s">
        <v>2544</v>
      </c>
      <c r="G297" s="662" t="s">
        <v>608</v>
      </c>
      <c r="H297" s="662" t="s">
        <v>1598</v>
      </c>
      <c r="I297" s="662" t="s">
        <v>1599</v>
      </c>
      <c r="J297" s="662" t="s">
        <v>1600</v>
      </c>
      <c r="K297" s="662" t="s">
        <v>1601</v>
      </c>
      <c r="L297" s="664">
        <v>2072.7733333333331</v>
      </c>
      <c r="M297" s="664">
        <v>3</v>
      </c>
      <c r="N297" s="665">
        <v>6218.32</v>
      </c>
    </row>
    <row r="298" spans="1:14" ht="14.4" customHeight="1" x14ac:dyDescent="0.3">
      <c r="A298" s="660" t="s">
        <v>571</v>
      </c>
      <c r="B298" s="661" t="s">
        <v>572</v>
      </c>
      <c r="C298" s="662" t="s">
        <v>576</v>
      </c>
      <c r="D298" s="663" t="s">
        <v>2537</v>
      </c>
      <c r="E298" s="662" t="s">
        <v>1597</v>
      </c>
      <c r="F298" s="663" t="s">
        <v>2544</v>
      </c>
      <c r="G298" s="662" t="s">
        <v>608</v>
      </c>
      <c r="H298" s="662" t="s">
        <v>1602</v>
      </c>
      <c r="I298" s="662" t="s">
        <v>216</v>
      </c>
      <c r="J298" s="662" t="s">
        <v>1603</v>
      </c>
      <c r="K298" s="662"/>
      <c r="L298" s="664">
        <v>252.97</v>
      </c>
      <c r="M298" s="664">
        <v>17</v>
      </c>
      <c r="N298" s="665">
        <v>4300.49</v>
      </c>
    </row>
    <row r="299" spans="1:14" ht="14.4" customHeight="1" x14ac:dyDescent="0.3">
      <c r="A299" s="660" t="s">
        <v>571</v>
      </c>
      <c r="B299" s="661" t="s">
        <v>572</v>
      </c>
      <c r="C299" s="662" t="s">
        <v>576</v>
      </c>
      <c r="D299" s="663" t="s">
        <v>2537</v>
      </c>
      <c r="E299" s="662" t="s">
        <v>1597</v>
      </c>
      <c r="F299" s="663" t="s">
        <v>2544</v>
      </c>
      <c r="G299" s="662" t="s">
        <v>1429</v>
      </c>
      <c r="H299" s="662" t="s">
        <v>1604</v>
      </c>
      <c r="I299" s="662" t="s">
        <v>1605</v>
      </c>
      <c r="J299" s="662" t="s">
        <v>1606</v>
      </c>
      <c r="K299" s="662" t="s">
        <v>1607</v>
      </c>
      <c r="L299" s="664">
        <v>47.807777674483475</v>
      </c>
      <c r="M299" s="664">
        <v>2</v>
      </c>
      <c r="N299" s="665">
        <v>95.61555534896695</v>
      </c>
    </row>
    <row r="300" spans="1:14" ht="14.4" customHeight="1" x14ac:dyDescent="0.3">
      <c r="A300" s="660" t="s">
        <v>571</v>
      </c>
      <c r="B300" s="661" t="s">
        <v>572</v>
      </c>
      <c r="C300" s="662" t="s">
        <v>576</v>
      </c>
      <c r="D300" s="663" t="s">
        <v>2537</v>
      </c>
      <c r="E300" s="662" t="s">
        <v>1597</v>
      </c>
      <c r="F300" s="663" t="s">
        <v>2544</v>
      </c>
      <c r="G300" s="662" t="s">
        <v>1429</v>
      </c>
      <c r="H300" s="662" t="s">
        <v>1608</v>
      </c>
      <c r="I300" s="662" t="s">
        <v>1609</v>
      </c>
      <c r="J300" s="662" t="s">
        <v>1610</v>
      </c>
      <c r="K300" s="662" t="s">
        <v>1607</v>
      </c>
      <c r="L300" s="664">
        <v>47.81</v>
      </c>
      <c r="M300" s="664">
        <v>5</v>
      </c>
      <c r="N300" s="665">
        <v>239.05</v>
      </c>
    </row>
    <row r="301" spans="1:14" ht="14.4" customHeight="1" x14ac:dyDescent="0.3">
      <c r="A301" s="660" t="s">
        <v>571</v>
      </c>
      <c r="B301" s="661" t="s">
        <v>572</v>
      </c>
      <c r="C301" s="662" t="s">
        <v>576</v>
      </c>
      <c r="D301" s="663" t="s">
        <v>2537</v>
      </c>
      <c r="E301" s="662" t="s">
        <v>1597</v>
      </c>
      <c r="F301" s="663" t="s">
        <v>2544</v>
      </c>
      <c r="G301" s="662" t="s">
        <v>1429</v>
      </c>
      <c r="H301" s="662" t="s">
        <v>1611</v>
      </c>
      <c r="I301" s="662" t="s">
        <v>1611</v>
      </c>
      <c r="J301" s="662" t="s">
        <v>1612</v>
      </c>
      <c r="K301" s="662" t="s">
        <v>1613</v>
      </c>
      <c r="L301" s="664">
        <v>252.75749999999999</v>
      </c>
      <c r="M301" s="664">
        <v>16</v>
      </c>
      <c r="N301" s="665">
        <v>4044.12</v>
      </c>
    </row>
    <row r="302" spans="1:14" ht="14.4" customHeight="1" x14ac:dyDescent="0.3">
      <c r="A302" s="660" t="s">
        <v>571</v>
      </c>
      <c r="B302" s="661" t="s">
        <v>572</v>
      </c>
      <c r="C302" s="662" t="s">
        <v>576</v>
      </c>
      <c r="D302" s="663" t="s">
        <v>2537</v>
      </c>
      <c r="E302" s="662" t="s">
        <v>1597</v>
      </c>
      <c r="F302" s="663" t="s">
        <v>2544</v>
      </c>
      <c r="G302" s="662" t="s">
        <v>1429</v>
      </c>
      <c r="H302" s="662" t="s">
        <v>1614</v>
      </c>
      <c r="I302" s="662" t="s">
        <v>1614</v>
      </c>
      <c r="J302" s="662" t="s">
        <v>1615</v>
      </c>
      <c r="K302" s="662" t="s">
        <v>1613</v>
      </c>
      <c r="L302" s="664">
        <v>183.05740259788962</v>
      </c>
      <c r="M302" s="664">
        <v>40</v>
      </c>
      <c r="N302" s="665">
        <v>7322.2961039155853</v>
      </c>
    </row>
    <row r="303" spans="1:14" ht="14.4" customHeight="1" x14ac:dyDescent="0.3">
      <c r="A303" s="660" t="s">
        <v>571</v>
      </c>
      <c r="B303" s="661" t="s">
        <v>572</v>
      </c>
      <c r="C303" s="662" t="s">
        <v>576</v>
      </c>
      <c r="D303" s="663" t="s">
        <v>2537</v>
      </c>
      <c r="E303" s="662" t="s">
        <v>1597</v>
      </c>
      <c r="F303" s="663" t="s">
        <v>2544</v>
      </c>
      <c r="G303" s="662" t="s">
        <v>1429</v>
      </c>
      <c r="H303" s="662" t="s">
        <v>1616</v>
      </c>
      <c r="I303" s="662" t="s">
        <v>1616</v>
      </c>
      <c r="J303" s="662" t="s">
        <v>1617</v>
      </c>
      <c r="K303" s="662" t="s">
        <v>1618</v>
      </c>
      <c r="L303" s="664">
        <v>191.22000000000003</v>
      </c>
      <c r="M303" s="664">
        <v>2</v>
      </c>
      <c r="N303" s="665">
        <v>382.44000000000005</v>
      </c>
    </row>
    <row r="304" spans="1:14" ht="14.4" customHeight="1" x14ac:dyDescent="0.3">
      <c r="A304" s="660" t="s">
        <v>571</v>
      </c>
      <c r="B304" s="661" t="s">
        <v>572</v>
      </c>
      <c r="C304" s="662" t="s">
        <v>576</v>
      </c>
      <c r="D304" s="663" t="s">
        <v>2537</v>
      </c>
      <c r="E304" s="662" t="s">
        <v>1619</v>
      </c>
      <c r="F304" s="663" t="s">
        <v>2545</v>
      </c>
      <c r="G304" s="662"/>
      <c r="H304" s="662" t="s">
        <v>1620</v>
      </c>
      <c r="I304" s="662" t="s">
        <v>1621</v>
      </c>
      <c r="J304" s="662" t="s">
        <v>1622</v>
      </c>
      <c r="K304" s="662" t="s">
        <v>1623</v>
      </c>
      <c r="L304" s="664">
        <v>414.89396272555086</v>
      </c>
      <c r="M304" s="664">
        <v>3.6000000000000005</v>
      </c>
      <c r="N304" s="665">
        <v>1493.6182658119833</v>
      </c>
    </row>
    <row r="305" spans="1:14" ht="14.4" customHeight="1" x14ac:dyDescent="0.3">
      <c r="A305" s="660" t="s">
        <v>571</v>
      </c>
      <c r="B305" s="661" t="s">
        <v>572</v>
      </c>
      <c r="C305" s="662" t="s">
        <v>576</v>
      </c>
      <c r="D305" s="663" t="s">
        <v>2537</v>
      </c>
      <c r="E305" s="662" t="s">
        <v>1619</v>
      </c>
      <c r="F305" s="663" t="s">
        <v>2545</v>
      </c>
      <c r="G305" s="662" t="s">
        <v>608</v>
      </c>
      <c r="H305" s="662" t="s">
        <v>1624</v>
      </c>
      <c r="I305" s="662" t="s">
        <v>1625</v>
      </c>
      <c r="J305" s="662" t="s">
        <v>1626</v>
      </c>
      <c r="K305" s="662" t="s">
        <v>644</v>
      </c>
      <c r="L305" s="664">
        <v>67.992406909422414</v>
      </c>
      <c r="M305" s="664">
        <v>9</v>
      </c>
      <c r="N305" s="665">
        <v>611.93166218480167</v>
      </c>
    </row>
    <row r="306" spans="1:14" ht="14.4" customHeight="1" x14ac:dyDescent="0.3">
      <c r="A306" s="660" t="s">
        <v>571</v>
      </c>
      <c r="B306" s="661" t="s">
        <v>572</v>
      </c>
      <c r="C306" s="662" t="s">
        <v>576</v>
      </c>
      <c r="D306" s="663" t="s">
        <v>2537</v>
      </c>
      <c r="E306" s="662" t="s">
        <v>1619</v>
      </c>
      <c r="F306" s="663" t="s">
        <v>2545</v>
      </c>
      <c r="G306" s="662" t="s">
        <v>608</v>
      </c>
      <c r="H306" s="662" t="s">
        <v>1627</v>
      </c>
      <c r="I306" s="662" t="s">
        <v>1628</v>
      </c>
      <c r="J306" s="662" t="s">
        <v>1629</v>
      </c>
      <c r="K306" s="662" t="s">
        <v>1630</v>
      </c>
      <c r="L306" s="664">
        <v>32.443121902909994</v>
      </c>
      <c r="M306" s="664">
        <v>9</v>
      </c>
      <c r="N306" s="665">
        <v>291.98809712618993</v>
      </c>
    </row>
    <row r="307" spans="1:14" ht="14.4" customHeight="1" x14ac:dyDescent="0.3">
      <c r="A307" s="660" t="s">
        <v>571</v>
      </c>
      <c r="B307" s="661" t="s">
        <v>572</v>
      </c>
      <c r="C307" s="662" t="s">
        <v>576</v>
      </c>
      <c r="D307" s="663" t="s">
        <v>2537</v>
      </c>
      <c r="E307" s="662" t="s">
        <v>1619</v>
      </c>
      <c r="F307" s="663" t="s">
        <v>2545</v>
      </c>
      <c r="G307" s="662" t="s">
        <v>608</v>
      </c>
      <c r="H307" s="662" t="s">
        <v>1631</v>
      </c>
      <c r="I307" s="662" t="s">
        <v>1632</v>
      </c>
      <c r="J307" s="662" t="s">
        <v>1633</v>
      </c>
      <c r="K307" s="662" t="s">
        <v>1634</v>
      </c>
      <c r="L307" s="664">
        <v>149.49</v>
      </c>
      <c r="M307" s="664">
        <v>2</v>
      </c>
      <c r="N307" s="665">
        <v>298.98</v>
      </c>
    </row>
    <row r="308" spans="1:14" ht="14.4" customHeight="1" x14ac:dyDescent="0.3">
      <c r="A308" s="660" t="s">
        <v>571</v>
      </c>
      <c r="B308" s="661" t="s">
        <v>572</v>
      </c>
      <c r="C308" s="662" t="s">
        <v>576</v>
      </c>
      <c r="D308" s="663" t="s">
        <v>2537</v>
      </c>
      <c r="E308" s="662" t="s">
        <v>1619</v>
      </c>
      <c r="F308" s="663" t="s">
        <v>2545</v>
      </c>
      <c r="G308" s="662" t="s">
        <v>608</v>
      </c>
      <c r="H308" s="662" t="s">
        <v>1635</v>
      </c>
      <c r="I308" s="662" t="s">
        <v>1636</v>
      </c>
      <c r="J308" s="662" t="s">
        <v>1637</v>
      </c>
      <c r="K308" s="662" t="s">
        <v>1638</v>
      </c>
      <c r="L308" s="664">
        <v>82.81</v>
      </c>
      <c r="M308" s="664">
        <v>1</v>
      </c>
      <c r="N308" s="665">
        <v>82.81</v>
      </c>
    </row>
    <row r="309" spans="1:14" ht="14.4" customHeight="1" x14ac:dyDescent="0.3">
      <c r="A309" s="660" t="s">
        <v>571</v>
      </c>
      <c r="B309" s="661" t="s">
        <v>572</v>
      </c>
      <c r="C309" s="662" t="s">
        <v>576</v>
      </c>
      <c r="D309" s="663" t="s">
        <v>2537</v>
      </c>
      <c r="E309" s="662" t="s">
        <v>1619</v>
      </c>
      <c r="F309" s="663" t="s">
        <v>2545</v>
      </c>
      <c r="G309" s="662" t="s">
        <v>608</v>
      </c>
      <c r="H309" s="662" t="s">
        <v>1639</v>
      </c>
      <c r="I309" s="662" t="s">
        <v>1640</v>
      </c>
      <c r="J309" s="662" t="s">
        <v>1641</v>
      </c>
      <c r="K309" s="662" t="s">
        <v>1642</v>
      </c>
      <c r="L309" s="664">
        <v>73.44</v>
      </c>
      <c r="M309" s="664">
        <v>1</v>
      </c>
      <c r="N309" s="665">
        <v>73.44</v>
      </c>
    </row>
    <row r="310" spans="1:14" ht="14.4" customHeight="1" x14ac:dyDescent="0.3">
      <c r="A310" s="660" t="s">
        <v>571</v>
      </c>
      <c r="B310" s="661" t="s">
        <v>572</v>
      </c>
      <c r="C310" s="662" t="s">
        <v>576</v>
      </c>
      <c r="D310" s="663" t="s">
        <v>2537</v>
      </c>
      <c r="E310" s="662" t="s">
        <v>1619</v>
      </c>
      <c r="F310" s="663" t="s">
        <v>2545</v>
      </c>
      <c r="G310" s="662" t="s">
        <v>608</v>
      </c>
      <c r="H310" s="662" t="s">
        <v>1643</v>
      </c>
      <c r="I310" s="662" t="s">
        <v>1644</v>
      </c>
      <c r="J310" s="662" t="s">
        <v>1645</v>
      </c>
      <c r="K310" s="662" t="s">
        <v>640</v>
      </c>
      <c r="L310" s="664">
        <v>76.769999999999968</v>
      </c>
      <c r="M310" s="664">
        <v>1</v>
      </c>
      <c r="N310" s="665">
        <v>76.769999999999968</v>
      </c>
    </row>
    <row r="311" spans="1:14" ht="14.4" customHeight="1" x14ac:dyDescent="0.3">
      <c r="A311" s="660" t="s">
        <v>571</v>
      </c>
      <c r="B311" s="661" t="s">
        <v>572</v>
      </c>
      <c r="C311" s="662" t="s">
        <v>576</v>
      </c>
      <c r="D311" s="663" t="s">
        <v>2537</v>
      </c>
      <c r="E311" s="662" t="s">
        <v>1619</v>
      </c>
      <c r="F311" s="663" t="s">
        <v>2545</v>
      </c>
      <c r="G311" s="662" t="s">
        <v>608</v>
      </c>
      <c r="H311" s="662" t="s">
        <v>1646</v>
      </c>
      <c r="I311" s="662" t="s">
        <v>1647</v>
      </c>
      <c r="J311" s="662" t="s">
        <v>1648</v>
      </c>
      <c r="K311" s="662" t="s">
        <v>1649</v>
      </c>
      <c r="L311" s="664">
        <v>103.85999716489138</v>
      </c>
      <c r="M311" s="664">
        <v>1</v>
      </c>
      <c r="N311" s="665">
        <v>103.85999716489138</v>
      </c>
    </row>
    <row r="312" spans="1:14" ht="14.4" customHeight="1" x14ac:dyDescent="0.3">
      <c r="A312" s="660" t="s">
        <v>571</v>
      </c>
      <c r="B312" s="661" t="s">
        <v>572</v>
      </c>
      <c r="C312" s="662" t="s">
        <v>576</v>
      </c>
      <c r="D312" s="663" t="s">
        <v>2537</v>
      </c>
      <c r="E312" s="662" t="s">
        <v>1619</v>
      </c>
      <c r="F312" s="663" t="s">
        <v>2545</v>
      </c>
      <c r="G312" s="662" t="s">
        <v>608</v>
      </c>
      <c r="H312" s="662" t="s">
        <v>1650</v>
      </c>
      <c r="I312" s="662" t="s">
        <v>1651</v>
      </c>
      <c r="J312" s="662" t="s">
        <v>1652</v>
      </c>
      <c r="K312" s="662" t="s">
        <v>1653</v>
      </c>
      <c r="L312" s="664">
        <v>72.640000000000029</v>
      </c>
      <c r="M312" s="664">
        <v>1</v>
      </c>
      <c r="N312" s="665">
        <v>72.640000000000029</v>
      </c>
    </row>
    <row r="313" spans="1:14" ht="14.4" customHeight="1" x14ac:dyDescent="0.3">
      <c r="A313" s="660" t="s">
        <v>571</v>
      </c>
      <c r="B313" s="661" t="s">
        <v>572</v>
      </c>
      <c r="C313" s="662" t="s">
        <v>576</v>
      </c>
      <c r="D313" s="663" t="s">
        <v>2537</v>
      </c>
      <c r="E313" s="662" t="s">
        <v>1619</v>
      </c>
      <c r="F313" s="663" t="s">
        <v>2545</v>
      </c>
      <c r="G313" s="662" t="s">
        <v>608</v>
      </c>
      <c r="H313" s="662" t="s">
        <v>1654</v>
      </c>
      <c r="I313" s="662" t="s">
        <v>1655</v>
      </c>
      <c r="J313" s="662" t="s">
        <v>1656</v>
      </c>
      <c r="K313" s="662" t="s">
        <v>1657</v>
      </c>
      <c r="L313" s="664">
        <v>187.18</v>
      </c>
      <c r="M313" s="664">
        <v>1</v>
      </c>
      <c r="N313" s="665">
        <v>187.18</v>
      </c>
    </row>
    <row r="314" spans="1:14" ht="14.4" customHeight="1" x14ac:dyDescent="0.3">
      <c r="A314" s="660" t="s">
        <v>571</v>
      </c>
      <c r="B314" s="661" t="s">
        <v>572</v>
      </c>
      <c r="C314" s="662" t="s">
        <v>576</v>
      </c>
      <c r="D314" s="663" t="s">
        <v>2537</v>
      </c>
      <c r="E314" s="662" t="s">
        <v>1619</v>
      </c>
      <c r="F314" s="663" t="s">
        <v>2545</v>
      </c>
      <c r="G314" s="662" t="s">
        <v>1429</v>
      </c>
      <c r="H314" s="662" t="s">
        <v>1658</v>
      </c>
      <c r="I314" s="662" t="s">
        <v>1659</v>
      </c>
      <c r="J314" s="662" t="s">
        <v>1660</v>
      </c>
      <c r="K314" s="662" t="s">
        <v>1661</v>
      </c>
      <c r="L314" s="664">
        <v>114.33333402956367</v>
      </c>
      <c r="M314" s="664">
        <v>6</v>
      </c>
      <c r="N314" s="665">
        <v>686.00000417738204</v>
      </c>
    </row>
    <row r="315" spans="1:14" ht="14.4" customHeight="1" x14ac:dyDescent="0.3">
      <c r="A315" s="660" t="s">
        <v>571</v>
      </c>
      <c r="B315" s="661" t="s">
        <v>572</v>
      </c>
      <c r="C315" s="662" t="s">
        <v>576</v>
      </c>
      <c r="D315" s="663" t="s">
        <v>2537</v>
      </c>
      <c r="E315" s="662" t="s">
        <v>1619</v>
      </c>
      <c r="F315" s="663" t="s">
        <v>2545</v>
      </c>
      <c r="G315" s="662" t="s">
        <v>1429</v>
      </c>
      <c r="H315" s="662" t="s">
        <v>1662</v>
      </c>
      <c r="I315" s="662" t="s">
        <v>1663</v>
      </c>
      <c r="J315" s="662" t="s">
        <v>1664</v>
      </c>
      <c r="K315" s="662" t="s">
        <v>1665</v>
      </c>
      <c r="L315" s="664">
        <v>76.509814868746233</v>
      </c>
      <c r="M315" s="664">
        <v>12.399999999999999</v>
      </c>
      <c r="N315" s="665">
        <v>948.72170437245313</v>
      </c>
    </row>
    <row r="316" spans="1:14" ht="14.4" customHeight="1" x14ac:dyDescent="0.3">
      <c r="A316" s="660" t="s">
        <v>571</v>
      </c>
      <c r="B316" s="661" t="s">
        <v>572</v>
      </c>
      <c r="C316" s="662" t="s">
        <v>576</v>
      </c>
      <c r="D316" s="663" t="s">
        <v>2537</v>
      </c>
      <c r="E316" s="662" t="s">
        <v>1619</v>
      </c>
      <c r="F316" s="663" t="s">
        <v>2545</v>
      </c>
      <c r="G316" s="662" t="s">
        <v>1429</v>
      </c>
      <c r="H316" s="662" t="s">
        <v>1666</v>
      </c>
      <c r="I316" s="662" t="s">
        <v>1666</v>
      </c>
      <c r="J316" s="662" t="s">
        <v>1667</v>
      </c>
      <c r="K316" s="662" t="s">
        <v>1106</v>
      </c>
      <c r="L316" s="664">
        <v>29.729999944535635</v>
      </c>
      <c r="M316" s="664">
        <v>60</v>
      </c>
      <c r="N316" s="665">
        <v>1783.7999966721381</v>
      </c>
    </row>
    <row r="317" spans="1:14" ht="14.4" customHeight="1" x14ac:dyDescent="0.3">
      <c r="A317" s="660" t="s">
        <v>571</v>
      </c>
      <c r="B317" s="661" t="s">
        <v>572</v>
      </c>
      <c r="C317" s="662" t="s">
        <v>576</v>
      </c>
      <c r="D317" s="663" t="s">
        <v>2537</v>
      </c>
      <c r="E317" s="662" t="s">
        <v>1668</v>
      </c>
      <c r="F317" s="663" t="s">
        <v>2546</v>
      </c>
      <c r="G317" s="662" t="s">
        <v>608</v>
      </c>
      <c r="H317" s="662" t="s">
        <v>1669</v>
      </c>
      <c r="I317" s="662" t="s">
        <v>1670</v>
      </c>
      <c r="J317" s="662" t="s">
        <v>1671</v>
      </c>
      <c r="K317" s="662" t="s">
        <v>1672</v>
      </c>
      <c r="L317" s="664">
        <v>94.899373595964889</v>
      </c>
      <c r="M317" s="664">
        <v>1</v>
      </c>
      <c r="N317" s="665">
        <v>94.899373595964889</v>
      </c>
    </row>
    <row r="318" spans="1:14" ht="14.4" customHeight="1" x14ac:dyDescent="0.3">
      <c r="A318" s="660" t="s">
        <v>571</v>
      </c>
      <c r="B318" s="661" t="s">
        <v>572</v>
      </c>
      <c r="C318" s="662" t="s">
        <v>576</v>
      </c>
      <c r="D318" s="663" t="s">
        <v>2537</v>
      </c>
      <c r="E318" s="662" t="s">
        <v>1668</v>
      </c>
      <c r="F318" s="663" t="s">
        <v>2546</v>
      </c>
      <c r="G318" s="662" t="s">
        <v>608</v>
      </c>
      <c r="H318" s="662" t="s">
        <v>1673</v>
      </c>
      <c r="I318" s="662" t="s">
        <v>1674</v>
      </c>
      <c r="J318" s="662" t="s">
        <v>1675</v>
      </c>
      <c r="K318" s="662" t="s">
        <v>1676</v>
      </c>
      <c r="L318" s="664">
        <v>92.5</v>
      </c>
      <c r="M318" s="664">
        <v>1</v>
      </c>
      <c r="N318" s="665">
        <v>92.5</v>
      </c>
    </row>
    <row r="319" spans="1:14" ht="14.4" customHeight="1" x14ac:dyDescent="0.3">
      <c r="A319" s="660" t="s">
        <v>571</v>
      </c>
      <c r="B319" s="661" t="s">
        <v>572</v>
      </c>
      <c r="C319" s="662" t="s">
        <v>581</v>
      </c>
      <c r="D319" s="663" t="s">
        <v>2538</v>
      </c>
      <c r="E319" s="662" t="s">
        <v>596</v>
      </c>
      <c r="F319" s="663" t="s">
        <v>2543</v>
      </c>
      <c r="G319" s="662"/>
      <c r="H319" s="662" t="s">
        <v>1677</v>
      </c>
      <c r="I319" s="662" t="s">
        <v>1678</v>
      </c>
      <c r="J319" s="662" t="s">
        <v>1679</v>
      </c>
      <c r="K319" s="662" t="s">
        <v>1680</v>
      </c>
      <c r="L319" s="664">
        <v>71.680000000000007</v>
      </c>
      <c r="M319" s="664">
        <v>1</v>
      </c>
      <c r="N319" s="665">
        <v>71.680000000000007</v>
      </c>
    </row>
    <row r="320" spans="1:14" ht="14.4" customHeight="1" x14ac:dyDescent="0.3">
      <c r="A320" s="660" t="s">
        <v>571</v>
      </c>
      <c r="B320" s="661" t="s">
        <v>572</v>
      </c>
      <c r="C320" s="662" t="s">
        <v>581</v>
      </c>
      <c r="D320" s="663" t="s">
        <v>2538</v>
      </c>
      <c r="E320" s="662" t="s">
        <v>596</v>
      </c>
      <c r="F320" s="663" t="s">
        <v>2543</v>
      </c>
      <c r="G320" s="662"/>
      <c r="H320" s="662" t="s">
        <v>1681</v>
      </c>
      <c r="I320" s="662" t="s">
        <v>1681</v>
      </c>
      <c r="J320" s="662" t="s">
        <v>1682</v>
      </c>
      <c r="K320" s="662" t="s">
        <v>1683</v>
      </c>
      <c r="L320" s="664">
        <v>299.43</v>
      </c>
      <c r="M320" s="664">
        <v>1</v>
      </c>
      <c r="N320" s="665">
        <v>299.43</v>
      </c>
    </row>
    <row r="321" spans="1:14" ht="14.4" customHeight="1" x14ac:dyDescent="0.3">
      <c r="A321" s="660" t="s">
        <v>571</v>
      </c>
      <c r="B321" s="661" t="s">
        <v>572</v>
      </c>
      <c r="C321" s="662" t="s">
        <v>581</v>
      </c>
      <c r="D321" s="663" t="s">
        <v>2538</v>
      </c>
      <c r="E321" s="662" t="s">
        <v>596</v>
      </c>
      <c r="F321" s="663" t="s">
        <v>2543</v>
      </c>
      <c r="G321" s="662"/>
      <c r="H321" s="662" t="s">
        <v>1684</v>
      </c>
      <c r="I321" s="662" t="s">
        <v>1684</v>
      </c>
      <c r="J321" s="662" t="s">
        <v>1685</v>
      </c>
      <c r="K321" s="662" t="s">
        <v>1514</v>
      </c>
      <c r="L321" s="664">
        <v>46.320000000000007</v>
      </c>
      <c r="M321" s="664">
        <v>1</v>
      </c>
      <c r="N321" s="665">
        <v>46.320000000000007</v>
      </c>
    </row>
    <row r="322" spans="1:14" ht="14.4" customHeight="1" x14ac:dyDescent="0.3">
      <c r="A322" s="660" t="s">
        <v>571</v>
      </c>
      <c r="B322" s="661" t="s">
        <v>572</v>
      </c>
      <c r="C322" s="662" t="s">
        <v>581</v>
      </c>
      <c r="D322" s="663" t="s">
        <v>2538</v>
      </c>
      <c r="E322" s="662" t="s">
        <v>596</v>
      </c>
      <c r="F322" s="663" t="s">
        <v>2543</v>
      </c>
      <c r="G322" s="662"/>
      <c r="H322" s="662" t="s">
        <v>597</v>
      </c>
      <c r="I322" s="662" t="s">
        <v>597</v>
      </c>
      <c r="J322" s="662" t="s">
        <v>598</v>
      </c>
      <c r="K322" s="662" t="s">
        <v>599</v>
      </c>
      <c r="L322" s="664">
        <v>430.85120451980464</v>
      </c>
      <c r="M322" s="664">
        <v>12.092000000000001</v>
      </c>
      <c r="N322" s="665">
        <v>5209.8527650534779</v>
      </c>
    </row>
    <row r="323" spans="1:14" ht="14.4" customHeight="1" x14ac:dyDescent="0.3">
      <c r="A323" s="660" t="s">
        <v>571</v>
      </c>
      <c r="B323" s="661" t="s">
        <v>572</v>
      </c>
      <c r="C323" s="662" t="s">
        <v>581</v>
      </c>
      <c r="D323" s="663" t="s">
        <v>2538</v>
      </c>
      <c r="E323" s="662" t="s">
        <v>596</v>
      </c>
      <c r="F323" s="663" t="s">
        <v>2543</v>
      </c>
      <c r="G323" s="662"/>
      <c r="H323" s="662" t="s">
        <v>600</v>
      </c>
      <c r="I323" s="662" t="s">
        <v>600</v>
      </c>
      <c r="J323" s="662" t="s">
        <v>598</v>
      </c>
      <c r="K323" s="662" t="s">
        <v>601</v>
      </c>
      <c r="L323" s="664">
        <v>146.21069778738135</v>
      </c>
      <c r="M323" s="664">
        <v>10.761999999999999</v>
      </c>
      <c r="N323" s="665">
        <v>1573.5195295877979</v>
      </c>
    </row>
    <row r="324" spans="1:14" ht="14.4" customHeight="1" x14ac:dyDescent="0.3">
      <c r="A324" s="660" t="s">
        <v>571</v>
      </c>
      <c r="B324" s="661" t="s">
        <v>572</v>
      </c>
      <c r="C324" s="662" t="s">
        <v>581</v>
      </c>
      <c r="D324" s="663" t="s">
        <v>2538</v>
      </c>
      <c r="E324" s="662" t="s">
        <v>596</v>
      </c>
      <c r="F324" s="663" t="s">
        <v>2543</v>
      </c>
      <c r="G324" s="662"/>
      <c r="H324" s="662" t="s">
        <v>1686</v>
      </c>
      <c r="I324" s="662" t="s">
        <v>1686</v>
      </c>
      <c r="J324" s="662" t="s">
        <v>1687</v>
      </c>
      <c r="K324" s="662" t="s">
        <v>1688</v>
      </c>
      <c r="L324" s="664">
        <v>176.71999999999994</v>
      </c>
      <c r="M324" s="664">
        <v>1</v>
      </c>
      <c r="N324" s="665">
        <v>176.71999999999994</v>
      </c>
    </row>
    <row r="325" spans="1:14" ht="14.4" customHeight="1" x14ac:dyDescent="0.3">
      <c r="A325" s="660" t="s">
        <v>571</v>
      </c>
      <c r="B325" s="661" t="s">
        <v>572</v>
      </c>
      <c r="C325" s="662" t="s">
        <v>581</v>
      </c>
      <c r="D325" s="663" t="s">
        <v>2538</v>
      </c>
      <c r="E325" s="662" t="s">
        <v>596</v>
      </c>
      <c r="F325" s="663" t="s">
        <v>2543</v>
      </c>
      <c r="G325" s="662"/>
      <c r="H325" s="662" t="s">
        <v>1689</v>
      </c>
      <c r="I325" s="662" t="s">
        <v>1689</v>
      </c>
      <c r="J325" s="662" t="s">
        <v>1690</v>
      </c>
      <c r="K325" s="662" t="s">
        <v>1691</v>
      </c>
      <c r="L325" s="664">
        <v>402.33999999999992</v>
      </c>
      <c r="M325" s="664">
        <v>2</v>
      </c>
      <c r="N325" s="665">
        <v>804.67999999999984</v>
      </c>
    </row>
    <row r="326" spans="1:14" ht="14.4" customHeight="1" x14ac:dyDescent="0.3">
      <c r="A326" s="660" t="s">
        <v>571</v>
      </c>
      <c r="B326" s="661" t="s">
        <v>572</v>
      </c>
      <c r="C326" s="662" t="s">
        <v>581</v>
      </c>
      <c r="D326" s="663" t="s">
        <v>2538</v>
      </c>
      <c r="E326" s="662" t="s">
        <v>596</v>
      </c>
      <c r="F326" s="663" t="s">
        <v>2543</v>
      </c>
      <c r="G326" s="662" t="s">
        <v>608</v>
      </c>
      <c r="H326" s="662" t="s">
        <v>609</v>
      </c>
      <c r="I326" s="662" t="s">
        <v>609</v>
      </c>
      <c r="J326" s="662" t="s">
        <v>610</v>
      </c>
      <c r="K326" s="662" t="s">
        <v>611</v>
      </c>
      <c r="L326" s="664">
        <v>171.60000000000002</v>
      </c>
      <c r="M326" s="664">
        <v>37</v>
      </c>
      <c r="N326" s="665">
        <v>6349.2000000000007</v>
      </c>
    </row>
    <row r="327" spans="1:14" ht="14.4" customHeight="1" x14ac:dyDescent="0.3">
      <c r="A327" s="660" t="s">
        <v>571</v>
      </c>
      <c r="B327" s="661" t="s">
        <v>572</v>
      </c>
      <c r="C327" s="662" t="s">
        <v>581</v>
      </c>
      <c r="D327" s="663" t="s">
        <v>2538</v>
      </c>
      <c r="E327" s="662" t="s">
        <v>596</v>
      </c>
      <c r="F327" s="663" t="s">
        <v>2543</v>
      </c>
      <c r="G327" s="662" t="s">
        <v>608</v>
      </c>
      <c r="H327" s="662" t="s">
        <v>612</v>
      </c>
      <c r="I327" s="662" t="s">
        <v>612</v>
      </c>
      <c r="J327" s="662" t="s">
        <v>613</v>
      </c>
      <c r="K327" s="662" t="s">
        <v>614</v>
      </c>
      <c r="L327" s="664">
        <v>176.06</v>
      </c>
      <c r="M327" s="664">
        <v>10</v>
      </c>
      <c r="N327" s="665">
        <v>1760.6</v>
      </c>
    </row>
    <row r="328" spans="1:14" ht="14.4" customHeight="1" x14ac:dyDescent="0.3">
      <c r="A328" s="660" t="s">
        <v>571</v>
      </c>
      <c r="B328" s="661" t="s">
        <v>572</v>
      </c>
      <c r="C328" s="662" t="s">
        <v>581</v>
      </c>
      <c r="D328" s="663" t="s">
        <v>2538</v>
      </c>
      <c r="E328" s="662" t="s">
        <v>596</v>
      </c>
      <c r="F328" s="663" t="s">
        <v>2543</v>
      </c>
      <c r="G328" s="662" t="s">
        <v>608</v>
      </c>
      <c r="H328" s="662" t="s">
        <v>615</v>
      </c>
      <c r="I328" s="662" t="s">
        <v>615</v>
      </c>
      <c r="J328" s="662" t="s">
        <v>616</v>
      </c>
      <c r="K328" s="662" t="s">
        <v>614</v>
      </c>
      <c r="L328" s="664">
        <v>143</v>
      </c>
      <c r="M328" s="664">
        <v>9</v>
      </c>
      <c r="N328" s="665">
        <v>1287</v>
      </c>
    </row>
    <row r="329" spans="1:14" ht="14.4" customHeight="1" x14ac:dyDescent="0.3">
      <c r="A329" s="660" t="s">
        <v>571</v>
      </c>
      <c r="B329" s="661" t="s">
        <v>572</v>
      </c>
      <c r="C329" s="662" t="s">
        <v>581</v>
      </c>
      <c r="D329" s="663" t="s">
        <v>2538</v>
      </c>
      <c r="E329" s="662" t="s">
        <v>596</v>
      </c>
      <c r="F329" s="663" t="s">
        <v>2543</v>
      </c>
      <c r="G329" s="662" t="s">
        <v>608</v>
      </c>
      <c r="H329" s="662" t="s">
        <v>1692</v>
      </c>
      <c r="I329" s="662" t="s">
        <v>1692</v>
      </c>
      <c r="J329" s="662" t="s">
        <v>1693</v>
      </c>
      <c r="K329" s="662" t="s">
        <v>1694</v>
      </c>
      <c r="L329" s="664">
        <v>938.04</v>
      </c>
      <c r="M329" s="664">
        <v>3</v>
      </c>
      <c r="N329" s="665">
        <v>2814.12</v>
      </c>
    </row>
    <row r="330" spans="1:14" ht="14.4" customHeight="1" x14ac:dyDescent="0.3">
      <c r="A330" s="660" t="s">
        <v>571</v>
      </c>
      <c r="B330" s="661" t="s">
        <v>572</v>
      </c>
      <c r="C330" s="662" t="s">
        <v>581</v>
      </c>
      <c r="D330" s="663" t="s">
        <v>2538</v>
      </c>
      <c r="E330" s="662" t="s">
        <v>596</v>
      </c>
      <c r="F330" s="663" t="s">
        <v>2543</v>
      </c>
      <c r="G330" s="662" t="s">
        <v>608</v>
      </c>
      <c r="H330" s="662" t="s">
        <v>619</v>
      </c>
      <c r="I330" s="662" t="s">
        <v>619</v>
      </c>
      <c r="J330" s="662" t="s">
        <v>610</v>
      </c>
      <c r="K330" s="662" t="s">
        <v>620</v>
      </c>
      <c r="L330" s="664">
        <v>93.5</v>
      </c>
      <c r="M330" s="664">
        <v>8</v>
      </c>
      <c r="N330" s="665">
        <v>748</v>
      </c>
    </row>
    <row r="331" spans="1:14" ht="14.4" customHeight="1" x14ac:dyDescent="0.3">
      <c r="A331" s="660" t="s">
        <v>571</v>
      </c>
      <c r="B331" s="661" t="s">
        <v>572</v>
      </c>
      <c r="C331" s="662" t="s">
        <v>581</v>
      </c>
      <c r="D331" s="663" t="s">
        <v>2538</v>
      </c>
      <c r="E331" s="662" t="s">
        <v>596</v>
      </c>
      <c r="F331" s="663" t="s">
        <v>2543</v>
      </c>
      <c r="G331" s="662" t="s">
        <v>608</v>
      </c>
      <c r="H331" s="662" t="s">
        <v>625</v>
      </c>
      <c r="I331" s="662" t="s">
        <v>626</v>
      </c>
      <c r="J331" s="662" t="s">
        <v>627</v>
      </c>
      <c r="K331" s="662" t="s">
        <v>628</v>
      </c>
      <c r="L331" s="664">
        <v>87.03</v>
      </c>
      <c r="M331" s="664">
        <v>2</v>
      </c>
      <c r="N331" s="665">
        <v>174.06</v>
      </c>
    </row>
    <row r="332" spans="1:14" ht="14.4" customHeight="1" x14ac:dyDescent="0.3">
      <c r="A332" s="660" t="s">
        <v>571</v>
      </c>
      <c r="B332" s="661" t="s">
        <v>572</v>
      </c>
      <c r="C332" s="662" t="s">
        <v>581</v>
      </c>
      <c r="D332" s="663" t="s">
        <v>2538</v>
      </c>
      <c r="E332" s="662" t="s">
        <v>596</v>
      </c>
      <c r="F332" s="663" t="s">
        <v>2543</v>
      </c>
      <c r="G332" s="662" t="s">
        <v>608</v>
      </c>
      <c r="H332" s="662" t="s">
        <v>1695</v>
      </c>
      <c r="I332" s="662" t="s">
        <v>1696</v>
      </c>
      <c r="J332" s="662" t="s">
        <v>631</v>
      </c>
      <c r="K332" s="662" t="s">
        <v>973</v>
      </c>
      <c r="L332" s="664">
        <v>96.819497447522764</v>
      </c>
      <c r="M332" s="664">
        <v>5</v>
      </c>
      <c r="N332" s="665">
        <v>484.09748723761379</v>
      </c>
    </row>
    <row r="333" spans="1:14" ht="14.4" customHeight="1" x14ac:dyDescent="0.3">
      <c r="A333" s="660" t="s">
        <v>571</v>
      </c>
      <c r="B333" s="661" t="s">
        <v>572</v>
      </c>
      <c r="C333" s="662" t="s">
        <v>581</v>
      </c>
      <c r="D333" s="663" t="s">
        <v>2538</v>
      </c>
      <c r="E333" s="662" t="s">
        <v>596</v>
      </c>
      <c r="F333" s="663" t="s">
        <v>2543</v>
      </c>
      <c r="G333" s="662" t="s">
        <v>608</v>
      </c>
      <c r="H333" s="662" t="s">
        <v>629</v>
      </c>
      <c r="I333" s="662" t="s">
        <v>630</v>
      </c>
      <c r="J333" s="662" t="s">
        <v>631</v>
      </c>
      <c r="K333" s="662" t="s">
        <v>632</v>
      </c>
      <c r="L333" s="664">
        <v>100.77545048621435</v>
      </c>
      <c r="M333" s="664">
        <v>57</v>
      </c>
      <c r="N333" s="665">
        <v>5744.2006777142178</v>
      </c>
    </row>
    <row r="334" spans="1:14" ht="14.4" customHeight="1" x14ac:dyDescent="0.3">
      <c r="A334" s="660" t="s">
        <v>571</v>
      </c>
      <c r="B334" s="661" t="s">
        <v>572</v>
      </c>
      <c r="C334" s="662" t="s">
        <v>581</v>
      </c>
      <c r="D334" s="663" t="s">
        <v>2538</v>
      </c>
      <c r="E334" s="662" t="s">
        <v>596</v>
      </c>
      <c r="F334" s="663" t="s">
        <v>2543</v>
      </c>
      <c r="G334" s="662" t="s">
        <v>608</v>
      </c>
      <c r="H334" s="662" t="s">
        <v>633</v>
      </c>
      <c r="I334" s="662" t="s">
        <v>634</v>
      </c>
      <c r="J334" s="662" t="s">
        <v>635</v>
      </c>
      <c r="K334" s="662" t="s">
        <v>636</v>
      </c>
      <c r="L334" s="664">
        <v>167.61000000000004</v>
      </c>
      <c r="M334" s="664">
        <v>2</v>
      </c>
      <c r="N334" s="665">
        <v>335.22000000000008</v>
      </c>
    </row>
    <row r="335" spans="1:14" ht="14.4" customHeight="1" x14ac:dyDescent="0.3">
      <c r="A335" s="660" t="s">
        <v>571</v>
      </c>
      <c r="B335" s="661" t="s">
        <v>572</v>
      </c>
      <c r="C335" s="662" t="s">
        <v>581</v>
      </c>
      <c r="D335" s="663" t="s">
        <v>2538</v>
      </c>
      <c r="E335" s="662" t="s">
        <v>596</v>
      </c>
      <c r="F335" s="663" t="s">
        <v>2543</v>
      </c>
      <c r="G335" s="662" t="s">
        <v>608</v>
      </c>
      <c r="H335" s="662" t="s">
        <v>1697</v>
      </c>
      <c r="I335" s="662" t="s">
        <v>1698</v>
      </c>
      <c r="J335" s="662" t="s">
        <v>1699</v>
      </c>
      <c r="K335" s="662" t="s">
        <v>1700</v>
      </c>
      <c r="L335" s="664">
        <v>121.56000225730155</v>
      </c>
      <c r="M335" s="664">
        <v>2</v>
      </c>
      <c r="N335" s="665">
        <v>243.1200045146031</v>
      </c>
    </row>
    <row r="336" spans="1:14" ht="14.4" customHeight="1" x14ac:dyDescent="0.3">
      <c r="A336" s="660" t="s">
        <v>571</v>
      </c>
      <c r="B336" s="661" t="s">
        <v>572</v>
      </c>
      <c r="C336" s="662" t="s">
        <v>581</v>
      </c>
      <c r="D336" s="663" t="s">
        <v>2538</v>
      </c>
      <c r="E336" s="662" t="s">
        <v>596</v>
      </c>
      <c r="F336" s="663" t="s">
        <v>2543</v>
      </c>
      <c r="G336" s="662" t="s">
        <v>608</v>
      </c>
      <c r="H336" s="662" t="s">
        <v>1701</v>
      </c>
      <c r="I336" s="662" t="s">
        <v>1702</v>
      </c>
      <c r="J336" s="662" t="s">
        <v>1703</v>
      </c>
      <c r="K336" s="662" t="s">
        <v>1704</v>
      </c>
      <c r="L336" s="664">
        <v>64.480607260243403</v>
      </c>
      <c r="M336" s="664">
        <v>5</v>
      </c>
      <c r="N336" s="665">
        <v>322.40303630121701</v>
      </c>
    </row>
    <row r="337" spans="1:14" ht="14.4" customHeight="1" x14ac:dyDescent="0.3">
      <c r="A337" s="660" t="s">
        <v>571</v>
      </c>
      <c r="B337" s="661" t="s">
        <v>572</v>
      </c>
      <c r="C337" s="662" t="s">
        <v>581</v>
      </c>
      <c r="D337" s="663" t="s">
        <v>2538</v>
      </c>
      <c r="E337" s="662" t="s">
        <v>596</v>
      </c>
      <c r="F337" s="663" t="s">
        <v>2543</v>
      </c>
      <c r="G337" s="662" t="s">
        <v>608</v>
      </c>
      <c r="H337" s="662" t="s">
        <v>1705</v>
      </c>
      <c r="I337" s="662" t="s">
        <v>1706</v>
      </c>
      <c r="J337" s="662" t="s">
        <v>1707</v>
      </c>
      <c r="K337" s="662" t="s">
        <v>1708</v>
      </c>
      <c r="L337" s="664">
        <v>79.369476104443976</v>
      </c>
      <c r="M337" s="664">
        <v>3</v>
      </c>
      <c r="N337" s="665">
        <v>238.10842831333193</v>
      </c>
    </row>
    <row r="338" spans="1:14" ht="14.4" customHeight="1" x14ac:dyDescent="0.3">
      <c r="A338" s="660" t="s">
        <v>571</v>
      </c>
      <c r="B338" s="661" t="s">
        <v>572</v>
      </c>
      <c r="C338" s="662" t="s">
        <v>581</v>
      </c>
      <c r="D338" s="663" t="s">
        <v>2538</v>
      </c>
      <c r="E338" s="662" t="s">
        <v>596</v>
      </c>
      <c r="F338" s="663" t="s">
        <v>2543</v>
      </c>
      <c r="G338" s="662" t="s">
        <v>608</v>
      </c>
      <c r="H338" s="662" t="s">
        <v>637</v>
      </c>
      <c r="I338" s="662" t="s">
        <v>638</v>
      </c>
      <c r="J338" s="662" t="s">
        <v>639</v>
      </c>
      <c r="K338" s="662" t="s">
        <v>640</v>
      </c>
      <c r="L338" s="664">
        <v>89.869999999999933</v>
      </c>
      <c r="M338" s="664">
        <v>3</v>
      </c>
      <c r="N338" s="665">
        <v>269.60999999999979</v>
      </c>
    </row>
    <row r="339" spans="1:14" ht="14.4" customHeight="1" x14ac:dyDescent="0.3">
      <c r="A339" s="660" t="s">
        <v>571</v>
      </c>
      <c r="B339" s="661" t="s">
        <v>572</v>
      </c>
      <c r="C339" s="662" t="s">
        <v>581</v>
      </c>
      <c r="D339" s="663" t="s">
        <v>2538</v>
      </c>
      <c r="E339" s="662" t="s">
        <v>596</v>
      </c>
      <c r="F339" s="663" t="s">
        <v>2543</v>
      </c>
      <c r="G339" s="662" t="s">
        <v>608</v>
      </c>
      <c r="H339" s="662" t="s">
        <v>645</v>
      </c>
      <c r="I339" s="662" t="s">
        <v>646</v>
      </c>
      <c r="J339" s="662" t="s">
        <v>647</v>
      </c>
      <c r="K339" s="662" t="s">
        <v>648</v>
      </c>
      <c r="L339" s="664">
        <v>81.199999999999989</v>
      </c>
      <c r="M339" s="664">
        <v>13</v>
      </c>
      <c r="N339" s="665">
        <v>1055.5999999999999</v>
      </c>
    </row>
    <row r="340" spans="1:14" ht="14.4" customHeight="1" x14ac:dyDescent="0.3">
      <c r="A340" s="660" t="s">
        <v>571</v>
      </c>
      <c r="B340" s="661" t="s">
        <v>572</v>
      </c>
      <c r="C340" s="662" t="s">
        <v>581</v>
      </c>
      <c r="D340" s="663" t="s">
        <v>2538</v>
      </c>
      <c r="E340" s="662" t="s">
        <v>596</v>
      </c>
      <c r="F340" s="663" t="s">
        <v>2543</v>
      </c>
      <c r="G340" s="662" t="s">
        <v>608</v>
      </c>
      <c r="H340" s="662" t="s">
        <v>1709</v>
      </c>
      <c r="I340" s="662" t="s">
        <v>1710</v>
      </c>
      <c r="J340" s="662" t="s">
        <v>1711</v>
      </c>
      <c r="K340" s="662" t="s">
        <v>1712</v>
      </c>
      <c r="L340" s="664">
        <v>131.00930643074255</v>
      </c>
      <c r="M340" s="664">
        <v>4</v>
      </c>
      <c r="N340" s="665">
        <v>524.03722572297022</v>
      </c>
    </row>
    <row r="341" spans="1:14" ht="14.4" customHeight="1" x14ac:dyDescent="0.3">
      <c r="A341" s="660" t="s">
        <v>571</v>
      </c>
      <c r="B341" s="661" t="s">
        <v>572</v>
      </c>
      <c r="C341" s="662" t="s">
        <v>581</v>
      </c>
      <c r="D341" s="663" t="s">
        <v>2538</v>
      </c>
      <c r="E341" s="662" t="s">
        <v>596</v>
      </c>
      <c r="F341" s="663" t="s">
        <v>2543</v>
      </c>
      <c r="G341" s="662" t="s">
        <v>608</v>
      </c>
      <c r="H341" s="662" t="s">
        <v>649</v>
      </c>
      <c r="I341" s="662" t="s">
        <v>650</v>
      </c>
      <c r="J341" s="662" t="s">
        <v>651</v>
      </c>
      <c r="K341" s="662" t="s">
        <v>652</v>
      </c>
      <c r="L341" s="664">
        <v>66.03</v>
      </c>
      <c r="M341" s="664">
        <v>4</v>
      </c>
      <c r="N341" s="665">
        <v>264.12</v>
      </c>
    </row>
    <row r="342" spans="1:14" ht="14.4" customHeight="1" x14ac:dyDescent="0.3">
      <c r="A342" s="660" t="s">
        <v>571</v>
      </c>
      <c r="B342" s="661" t="s">
        <v>572</v>
      </c>
      <c r="C342" s="662" t="s">
        <v>581</v>
      </c>
      <c r="D342" s="663" t="s">
        <v>2538</v>
      </c>
      <c r="E342" s="662" t="s">
        <v>596</v>
      </c>
      <c r="F342" s="663" t="s">
        <v>2543</v>
      </c>
      <c r="G342" s="662" t="s">
        <v>608</v>
      </c>
      <c r="H342" s="662" t="s">
        <v>653</v>
      </c>
      <c r="I342" s="662" t="s">
        <v>654</v>
      </c>
      <c r="J342" s="662" t="s">
        <v>655</v>
      </c>
      <c r="K342" s="662" t="s">
        <v>656</v>
      </c>
      <c r="L342" s="664">
        <v>27.75</v>
      </c>
      <c r="M342" s="664">
        <v>11</v>
      </c>
      <c r="N342" s="665">
        <v>305.25</v>
      </c>
    </row>
    <row r="343" spans="1:14" ht="14.4" customHeight="1" x14ac:dyDescent="0.3">
      <c r="A343" s="660" t="s">
        <v>571</v>
      </c>
      <c r="B343" s="661" t="s">
        <v>572</v>
      </c>
      <c r="C343" s="662" t="s">
        <v>581</v>
      </c>
      <c r="D343" s="663" t="s">
        <v>2538</v>
      </c>
      <c r="E343" s="662" t="s">
        <v>596</v>
      </c>
      <c r="F343" s="663" t="s">
        <v>2543</v>
      </c>
      <c r="G343" s="662" t="s">
        <v>608</v>
      </c>
      <c r="H343" s="662" t="s">
        <v>661</v>
      </c>
      <c r="I343" s="662" t="s">
        <v>662</v>
      </c>
      <c r="J343" s="662" t="s">
        <v>663</v>
      </c>
      <c r="K343" s="662" t="s">
        <v>624</v>
      </c>
      <c r="L343" s="664">
        <v>40.17</v>
      </c>
      <c r="M343" s="664">
        <v>2</v>
      </c>
      <c r="N343" s="665">
        <v>80.34</v>
      </c>
    </row>
    <row r="344" spans="1:14" ht="14.4" customHeight="1" x14ac:dyDescent="0.3">
      <c r="A344" s="660" t="s">
        <v>571</v>
      </c>
      <c r="B344" s="661" t="s">
        <v>572</v>
      </c>
      <c r="C344" s="662" t="s">
        <v>581</v>
      </c>
      <c r="D344" s="663" t="s">
        <v>2538</v>
      </c>
      <c r="E344" s="662" t="s">
        <v>596</v>
      </c>
      <c r="F344" s="663" t="s">
        <v>2543</v>
      </c>
      <c r="G344" s="662" t="s">
        <v>608</v>
      </c>
      <c r="H344" s="662" t="s">
        <v>1713</v>
      </c>
      <c r="I344" s="662" t="s">
        <v>1714</v>
      </c>
      <c r="J344" s="662" t="s">
        <v>1033</v>
      </c>
      <c r="K344" s="662" t="s">
        <v>1715</v>
      </c>
      <c r="L344" s="664">
        <v>60.940030852772999</v>
      </c>
      <c r="M344" s="664">
        <v>5</v>
      </c>
      <c r="N344" s="665">
        <v>304.70015426386499</v>
      </c>
    </row>
    <row r="345" spans="1:14" ht="14.4" customHeight="1" x14ac:dyDescent="0.3">
      <c r="A345" s="660" t="s">
        <v>571</v>
      </c>
      <c r="B345" s="661" t="s">
        <v>572</v>
      </c>
      <c r="C345" s="662" t="s">
        <v>581</v>
      </c>
      <c r="D345" s="663" t="s">
        <v>2538</v>
      </c>
      <c r="E345" s="662" t="s">
        <v>596</v>
      </c>
      <c r="F345" s="663" t="s">
        <v>2543</v>
      </c>
      <c r="G345" s="662" t="s">
        <v>608</v>
      </c>
      <c r="H345" s="662" t="s">
        <v>1716</v>
      </c>
      <c r="I345" s="662" t="s">
        <v>1717</v>
      </c>
      <c r="J345" s="662" t="s">
        <v>1718</v>
      </c>
      <c r="K345" s="662" t="s">
        <v>1719</v>
      </c>
      <c r="L345" s="664">
        <v>116.72999999999999</v>
      </c>
      <c r="M345" s="664">
        <v>9</v>
      </c>
      <c r="N345" s="665">
        <v>1050.57</v>
      </c>
    </row>
    <row r="346" spans="1:14" ht="14.4" customHeight="1" x14ac:dyDescent="0.3">
      <c r="A346" s="660" t="s">
        <v>571</v>
      </c>
      <c r="B346" s="661" t="s">
        <v>572</v>
      </c>
      <c r="C346" s="662" t="s">
        <v>581</v>
      </c>
      <c r="D346" s="663" t="s">
        <v>2538</v>
      </c>
      <c r="E346" s="662" t="s">
        <v>596</v>
      </c>
      <c r="F346" s="663" t="s">
        <v>2543</v>
      </c>
      <c r="G346" s="662" t="s">
        <v>608</v>
      </c>
      <c r="H346" s="662" t="s">
        <v>667</v>
      </c>
      <c r="I346" s="662" t="s">
        <v>668</v>
      </c>
      <c r="J346" s="662" t="s">
        <v>669</v>
      </c>
      <c r="K346" s="662" t="s">
        <v>670</v>
      </c>
      <c r="L346" s="664">
        <v>36.529903643937793</v>
      </c>
      <c r="M346" s="664">
        <v>2</v>
      </c>
      <c r="N346" s="665">
        <v>73.059807287875586</v>
      </c>
    </row>
    <row r="347" spans="1:14" ht="14.4" customHeight="1" x14ac:dyDescent="0.3">
      <c r="A347" s="660" t="s">
        <v>571</v>
      </c>
      <c r="B347" s="661" t="s">
        <v>572</v>
      </c>
      <c r="C347" s="662" t="s">
        <v>581</v>
      </c>
      <c r="D347" s="663" t="s">
        <v>2538</v>
      </c>
      <c r="E347" s="662" t="s">
        <v>596</v>
      </c>
      <c r="F347" s="663" t="s">
        <v>2543</v>
      </c>
      <c r="G347" s="662" t="s">
        <v>608</v>
      </c>
      <c r="H347" s="662" t="s">
        <v>671</v>
      </c>
      <c r="I347" s="662" t="s">
        <v>672</v>
      </c>
      <c r="J347" s="662" t="s">
        <v>669</v>
      </c>
      <c r="K347" s="662" t="s">
        <v>673</v>
      </c>
      <c r="L347" s="664">
        <v>52.979770766214983</v>
      </c>
      <c r="M347" s="664">
        <v>7</v>
      </c>
      <c r="N347" s="665">
        <v>370.85839536350488</v>
      </c>
    </row>
    <row r="348" spans="1:14" ht="14.4" customHeight="1" x14ac:dyDescent="0.3">
      <c r="A348" s="660" t="s">
        <v>571</v>
      </c>
      <c r="B348" s="661" t="s">
        <v>572</v>
      </c>
      <c r="C348" s="662" t="s">
        <v>581</v>
      </c>
      <c r="D348" s="663" t="s">
        <v>2538</v>
      </c>
      <c r="E348" s="662" t="s">
        <v>596</v>
      </c>
      <c r="F348" s="663" t="s">
        <v>2543</v>
      </c>
      <c r="G348" s="662" t="s">
        <v>608</v>
      </c>
      <c r="H348" s="662" t="s">
        <v>674</v>
      </c>
      <c r="I348" s="662" t="s">
        <v>675</v>
      </c>
      <c r="J348" s="662" t="s">
        <v>676</v>
      </c>
      <c r="K348" s="662" t="s">
        <v>677</v>
      </c>
      <c r="L348" s="664">
        <v>63.097838495568567</v>
      </c>
      <c r="M348" s="664">
        <v>5</v>
      </c>
      <c r="N348" s="665">
        <v>315.48919247784283</v>
      </c>
    </row>
    <row r="349" spans="1:14" ht="14.4" customHeight="1" x14ac:dyDescent="0.3">
      <c r="A349" s="660" t="s">
        <v>571</v>
      </c>
      <c r="B349" s="661" t="s">
        <v>572</v>
      </c>
      <c r="C349" s="662" t="s">
        <v>581</v>
      </c>
      <c r="D349" s="663" t="s">
        <v>2538</v>
      </c>
      <c r="E349" s="662" t="s">
        <v>596</v>
      </c>
      <c r="F349" s="663" t="s">
        <v>2543</v>
      </c>
      <c r="G349" s="662" t="s">
        <v>608</v>
      </c>
      <c r="H349" s="662" t="s">
        <v>1720</v>
      </c>
      <c r="I349" s="662" t="s">
        <v>1721</v>
      </c>
      <c r="J349" s="662" t="s">
        <v>1722</v>
      </c>
      <c r="K349" s="662" t="s">
        <v>1723</v>
      </c>
      <c r="L349" s="664">
        <v>176.31</v>
      </c>
      <c r="M349" s="664">
        <v>1</v>
      </c>
      <c r="N349" s="665">
        <v>176.31</v>
      </c>
    </row>
    <row r="350" spans="1:14" ht="14.4" customHeight="1" x14ac:dyDescent="0.3">
      <c r="A350" s="660" t="s">
        <v>571</v>
      </c>
      <c r="B350" s="661" t="s">
        <v>572</v>
      </c>
      <c r="C350" s="662" t="s">
        <v>581</v>
      </c>
      <c r="D350" s="663" t="s">
        <v>2538</v>
      </c>
      <c r="E350" s="662" t="s">
        <v>596</v>
      </c>
      <c r="F350" s="663" t="s">
        <v>2543</v>
      </c>
      <c r="G350" s="662" t="s">
        <v>608</v>
      </c>
      <c r="H350" s="662" t="s">
        <v>1724</v>
      </c>
      <c r="I350" s="662" t="s">
        <v>1725</v>
      </c>
      <c r="J350" s="662" t="s">
        <v>730</v>
      </c>
      <c r="K350" s="662" t="s">
        <v>1726</v>
      </c>
      <c r="L350" s="664">
        <v>36.199999011833896</v>
      </c>
      <c r="M350" s="664">
        <v>2</v>
      </c>
      <c r="N350" s="665">
        <v>72.399998023667791</v>
      </c>
    </row>
    <row r="351" spans="1:14" ht="14.4" customHeight="1" x14ac:dyDescent="0.3">
      <c r="A351" s="660" t="s">
        <v>571</v>
      </c>
      <c r="B351" s="661" t="s">
        <v>572</v>
      </c>
      <c r="C351" s="662" t="s">
        <v>581</v>
      </c>
      <c r="D351" s="663" t="s">
        <v>2538</v>
      </c>
      <c r="E351" s="662" t="s">
        <v>596</v>
      </c>
      <c r="F351" s="663" t="s">
        <v>2543</v>
      </c>
      <c r="G351" s="662" t="s">
        <v>608</v>
      </c>
      <c r="H351" s="662" t="s">
        <v>678</v>
      </c>
      <c r="I351" s="662" t="s">
        <v>679</v>
      </c>
      <c r="J351" s="662" t="s">
        <v>680</v>
      </c>
      <c r="K351" s="662" t="s">
        <v>640</v>
      </c>
      <c r="L351" s="664">
        <v>66.233465055360199</v>
      </c>
      <c r="M351" s="664">
        <v>10</v>
      </c>
      <c r="N351" s="665">
        <v>662.33465055360193</v>
      </c>
    </row>
    <row r="352" spans="1:14" ht="14.4" customHeight="1" x14ac:dyDescent="0.3">
      <c r="A352" s="660" t="s">
        <v>571</v>
      </c>
      <c r="B352" s="661" t="s">
        <v>572</v>
      </c>
      <c r="C352" s="662" t="s">
        <v>581</v>
      </c>
      <c r="D352" s="663" t="s">
        <v>2538</v>
      </c>
      <c r="E352" s="662" t="s">
        <v>596</v>
      </c>
      <c r="F352" s="663" t="s">
        <v>2543</v>
      </c>
      <c r="G352" s="662" t="s">
        <v>608</v>
      </c>
      <c r="H352" s="662" t="s">
        <v>685</v>
      </c>
      <c r="I352" s="662" t="s">
        <v>686</v>
      </c>
      <c r="J352" s="662" t="s">
        <v>687</v>
      </c>
      <c r="K352" s="662" t="s">
        <v>688</v>
      </c>
      <c r="L352" s="664">
        <v>58.319751019338071</v>
      </c>
      <c r="M352" s="664">
        <v>5</v>
      </c>
      <c r="N352" s="665">
        <v>291.59875509669035</v>
      </c>
    </row>
    <row r="353" spans="1:14" ht="14.4" customHeight="1" x14ac:dyDescent="0.3">
      <c r="A353" s="660" t="s">
        <v>571</v>
      </c>
      <c r="B353" s="661" t="s">
        <v>572</v>
      </c>
      <c r="C353" s="662" t="s">
        <v>581</v>
      </c>
      <c r="D353" s="663" t="s">
        <v>2538</v>
      </c>
      <c r="E353" s="662" t="s">
        <v>596</v>
      </c>
      <c r="F353" s="663" t="s">
        <v>2543</v>
      </c>
      <c r="G353" s="662" t="s">
        <v>608</v>
      </c>
      <c r="H353" s="662" t="s">
        <v>1727</v>
      </c>
      <c r="I353" s="662" t="s">
        <v>1728</v>
      </c>
      <c r="J353" s="662" t="s">
        <v>1729</v>
      </c>
      <c r="K353" s="662" t="s">
        <v>1730</v>
      </c>
      <c r="L353" s="664">
        <v>28.499999999999989</v>
      </c>
      <c r="M353" s="664">
        <v>3</v>
      </c>
      <c r="N353" s="665">
        <v>85.499999999999972</v>
      </c>
    </row>
    <row r="354" spans="1:14" ht="14.4" customHeight="1" x14ac:dyDescent="0.3">
      <c r="A354" s="660" t="s">
        <v>571</v>
      </c>
      <c r="B354" s="661" t="s">
        <v>572</v>
      </c>
      <c r="C354" s="662" t="s">
        <v>581</v>
      </c>
      <c r="D354" s="663" t="s">
        <v>2538</v>
      </c>
      <c r="E354" s="662" t="s">
        <v>596</v>
      </c>
      <c r="F354" s="663" t="s">
        <v>2543</v>
      </c>
      <c r="G354" s="662" t="s">
        <v>608</v>
      </c>
      <c r="H354" s="662" t="s">
        <v>689</v>
      </c>
      <c r="I354" s="662" t="s">
        <v>690</v>
      </c>
      <c r="J354" s="662" t="s">
        <v>691</v>
      </c>
      <c r="K354" s="662" t="s">
        <v>692</v>
      </c>
      <c r="L354" s="664">
        <v>57.729786083141583</v>
      </c>
      <c r="M354" s="664">
        <v>7</v>
      </c>
      <c r="N354" s="665">
        <v>404.1085025819911</v>
      </c>
    </row>
    <row r="355" spans="1:14" ht="14.4" customHeight="1" x14ac:dyDescent="0.3">
      <c r="A355" s="660" t="s">
        <v>571</v>
      </c>
      <c r="B355" s="661" t="s">
        <v>572</v>
      </c>
      <c r="C355" s="662" t="s">
        <v>581</v>
      </c>
      <c r="D355" s="663" t="s">
        <v>2538</v>
      </c>
      <c r="E355" s="662" t="s">
        <v>596</v>
      </c>
      <c r="F355" s="663" t="s">
        <v>2543</v>
      </c>
      <c r="G355" s="662" t="s">
        <v>608</v>
      </c>
      <c r="H355" s="662" t="s">
        <v>1731</v>
      </c>
      <c r="I355" s="662" t="s">
        <v>1732</v>
      </c>
      <c r="J355" s="662" t="s">
        <v>1733</v>
      </c>
      <c r="K355" s="662" t="s">
        <v>1734</v>
      </c>
      <c r="L355" s="664">
        <v>114.68000000000002</v>
      </c>
      <c r="M355" s="664">
        <v>3</v>
      </c>
      <c r="N355" s="665">
        <v>344.04000000000008</v>
      </c>
    </row>
    <row r="356" spans="1:14" ht="14.4" customHeight="1" x14ac:dyDescent="0.3">
      <c r="A356" s="660" t="s">
        <v>571</v>
      </c>
      <c r="B356" s="661" t="s">
        <v>572</v>
      </c>
      <c r="C356" s="662" t="s">
        <v>581</v>
      </c>
      <c r="D356" s="663" t="s">
        <v>2538</v>
      </c>
      <c r="E356" s="662" t="s">
        <v>596</v>
      </c>
      <c r="F356" s="663" t="s">
        <v>2543</v>
      </c>
      <c r="G356" s="662" t="s">
        <v>608</v>
      </c>
      <c r="H356" s="662" t="s">
        <v>1735</v>
      </c>
      <c r="I356" s="662" t="s">
        <v>1736</v>
      </c>
      <c r="J356" s="662" t="s">
        <v>1737</v>
      </c>
      <c r="K356" s="662" t="s">
        <v>1738</v>
      </c>
      <c r="L356" s="664">
        <v>98.964182912348633</v>
      </c>
      <c r="M356" s="664">
        <v>9</v>
      </c>
      <c r="N356" s="665">
        <v>890.6776462111377</v>
      </c>
    </row>
    <row r="357" spans="1:14" ht="14.4" customHeight="1" x14ac:dyDescent="0.3">
      <c r="A357" s="660" t="s">
        <v>571</v>
      </c>
      <c r="B357" s="661" t="s">
        <v>572</v>
      </c>
      <c r="C357" s="662" t="s">
        <v>581</v>
      </c>
      <c r="D357" s="663" t="s">
        <v>2538</v>
      </c>
      <c r="E357" s="662" t="s">
        <v>596</v>
      </c>
      <c r="F357" s="663" t="s">
        <v>2543</v>
      </c>
      <c r="G357" s="662" t="s">
        <v>608</v>
      </c>
      <c r="H357" s="662" t="s">
        <v>697</v>
      </c>
      <c r="I357" s="662" t="s">
        <v>698</v>
      </c>
      <c r="J357" s="662" t="s">
        <v>699</v>
      </c>
      <c r="K357" s="662" t="s">
        <v>700</v>
      </c>
      <c r="L357" s="664">
        <v>248.70000000000002</v>
      </c>
      <c r="M357" s="664">
        <v>19</v>
      </c>
      <c r="N357" s="665">
        <v>4725.3</v>
      </c>
    </row>
    <row r="358" spans="1:14" ht="14.4" customHeight="1" x14ac:dyDescent="0.3">
      <c r="A358" s="660" t="s">
        <v>571</v>
      </c>
      <c r="B358" s="661" t="s">
        <v>572</v>
      </c>
      <c r="C358" s="662" t="s">
        <v>581</v>
      </c>
      <c r="D358" s="663" t="s">
        <v>2538</v>
      </c>
      <c r="E358" s="662" t="s">
        <v>596</v>
      </c>
      <c r="F358" s="663" t="s">
        <v>2543</v>
      </c>
      <c r="G358" s="662" t="s">
        <v>608</v>
      </c>
      <c r="H358" s="662" t="s">
        <v>705</v>
      </c>
      <c r="I358" s="662" t="s">
        <v>706</v>
      </c>
      <c r="J358" s="662" t="s">
        <v>707</v>
      </c>
      <c r="K358" s="662" t="s">
        <v>708</v>
      </c>
      <c r="L358" s="664">
        <v>632.53004541294138</v>
      </c>
      <c r="M358" s="664">
        <v>1</v>
      </c>
      <c r="N358" s="665">
        <v>632.53004541294138</v>
      </c>
    </row>
    <row r="359" spans="1:14" ht="14.4" customHeight="1" x14ac:dyDescent="0.3">
      <c r="A359" s="660" t="s">
        <v>571</v>
      </c>
      <c r="B359" s="661" t="s">
        <v>572</v>
      </c>
      <c r="C359" s="662" t="s">
        <v>581</v>
      </c>
      <c r="D359" s="663" t="s">
        <v>2538</v>
      </c>
      <c r="E359" s="662" t="s">
        <v>596</v>
      </c>
      <c r="F359" s="663" t="s">
        <v>2543</v>
      </c>
      <c r="G359" s="662" t="s">
        <v>608</v>
      </c>
      <c r="H359" s="662" t="s">
        <v>709</v>
      </c>
      <c r="I359" s="662" t="s">
        <v>710</v>
      </c>
      <c r="J359" s="662" t="s">
        <v>711</v>
      </c>
      <c r="K359" s="662" t="s">
        <v>712</v>
      </c>
      <c r="L359" s="664">
        <v>285.55776041238101</v>
      </c>
      <c r="M359" s="664">
        <v>7</v>
      </c>
      <c r="N359" s="665">
        <v>1998.9043228866672</v>
      </c>
    </row>
    <row r="360" spans="1:14" ht="14.4" customHeight="1" x14ac:dyDescent="0.3">
      <c r="A360" s="660" t="s">
        <v>571</v>
      </c>
      <c r="B360" s="661" t="s">
        <v>572</v>
      </c>
      <c r="C360" s="662" t="s">
        <v>581</v>
      </c>
      <c r="D360" s="663" t="s">
        <v>2538</v>
      </c>
      <c r="E360" s="662" t="s">
        <v>596</v>
      </c>
      <c r="F360" s="663" t="s">
        <v>2543</v>
      </c>
      <c r="G360" s="662" t="s">
        <v>608</v>
      </c>
      <c r="H360" s="662" t="s">
        <v>1739</v>
      </c>
      <c r="I360" s="662" t="s">
        <v>1740</v>
      </c>
      <c r="J360" s="662" t="s">
        <v>1741</v>
      </c>
      <c r="K360" s="662" t="s">
        <v>1742</v>
      </c>
      <c r="L360" s="664">
        <v>130.71</v>
      </c>
      <c r="M360" s="664">
        <v>2</v>
      </c>
      <c r="N360" s="665">
        <v>261.42</v>
      </c>
    </row>
    <row r="361" spans="1:14" ht="14.4" customHeight="1" x14ac:dyDescent="0.3">
      <c r="A361" s="660" t="s">
        <v>571</v>
      </c>
      <c r="B361" s="661" t="s">
        <v>572</v>
      </c>
      <c r="C361" s="662" t="s">
        <v>581</v>
      </c>
      <c r="D361" s="663" t="s">
        <v>2538</v>
      </c>
      <c r="E361" s="662" t="s">
        <v>596</v>
      </c>
      <c r="F361" s="663" t="s">
        <v>2543</v>
      </c>
      <c r="G361" s="662" t="s">
        <v>608</v>
      </c>
      <c r="H361" s="662" t="s">
        <v>713</v>
      </c>
      <c r="I361" s="662" t="s">
        <v>714</v>
      </c>
      <c r="J361" s="662" t="s">
        <v>715</v>
      </c>
      <c r="K361" s="662" t="s">
        <v>716</v>
      </c>
      <c r="L361" s="664">
        <v>194.05</v>
      </c>
      <c r="M361" s="664">
        <v>2</v>
      </c>
      <c r="N361" s="665">
        <v>388.1</v>
      </c>
    </row>
    <row r="362" spans="1:14" ht="14.4" customHeight="1" x14ac:dyDescent="0.3">
      <c r="A362" s="660" t="s">
        <v>571</v>
      </c>
      <c r="B362" s="661" t="s">
        <v>572</v>
      </c>
      <c r="C362" s="662" t="s">
        <v>581</v>
      </c>
      <c r="D362" s="663" t="s">
        <v>2538</v>
      </c>
      <c r="E362" s="662" t="s">
        <v>596</v>
      </c>
      <c r="F362" s="663" t="s">
        <v>2543</v>
      </c>
      <c r="G362" s="662" t="s">
        <v>608</v>
      </c>
      <c r="H362" s="662" t="s">
        <v>721</v>
      </c>
      <c r="I362" s="662" t="s">
        <v>721</v>
      </c>
      <c r="J362" s="662" t="s">
        <v>722</v>
      </c>
      <c r="K362" s="662" t="s">
        <v>723</v>
      </c>
      <c r="L362" s="664">
        <v>36.55874833311205</v>
      </c>
      <c r="M362" s="664">
        <v>100</v>
      </c>
      <c r="N362" s="665">
        <v>3655.8748333112053</v>
      </c>
    </row>
    <row r="363" spans="1:14" ht="14.4" customHeight="1" x14ac:dyDescent="0.3">
      <c r="A363" s="660" t="s">
        <v>571</v>
      </c>
      <c r="B363" s="661" t="s">
        <v>572</v>
      </c>
      <c r="C363" s="662" t="s">
        <v>581</v>
      </c>
      <c r="D363" s="663" t="s">
        <v>2538</v>
      </c>
      <c r="E363" s="662" t="s">
        <v>596</v>
      </c>
      <c r="F363" s="663" t="s">
        <v>2543</v>
      </c>
      <c r="G363" s="662" t="s">
        <v>608</v>
      </c>
      <c r="H363" s="662" t="s">
        <v>1743</v>
      </c>
      <c r="I363" s="662" t="s">
        <v>1744</v>
      </c>
      <c r="J363" s="662" t="s">
        <v>726</v>
      </c>
      <c r="K363" s="662" t="s">
        <v>1745</v>
      </c>
      <c r="L363" s="664">
        <v>71.544740957129164</v>
      </c>
      <c r="M363" s="664">
        <v>8</v>
      </c>
      <c r="N363" s="665">
        <v>572.35792765703331</v>
      </c>
    </row>
    <row r="364" spans="1:14" ht="14.4" customHeight="1" x14ac:dyDescent="0.3">
      <c r="A364" s="660" t="s">
        <v>571</v>
      </c>
      <c r="B364" s="661" t="s">
        <v>572</v>
      </c>
      <c r="C364" s="662" t="s">
        <v>581</v>
      </c>
      <c r="D364" s="663" t="s">
        <v>2538</v>
      </c>
      <c r="E364" s="662" t="s">
        <v>596</v>
      </c>
      <c r="F364" s="663" t="s">
        <v>2543</v>
      </c>
      <c r="G364" s="662" t="s">
        <v>608</v>
      </c>
      <c r="H364" s="662" t="s">
        <v>724</v>
      </c>
      <c r="I364" s="662" t="s">
        <v>725</v>
      </c>
      <c r="J364" s="662" t="s">
        <v>726</v>
      </c>
      <c r="K364" s="662" t="s">
        <v>727</v>
      </c>
      <c r="L364" s="664">
        <v>227.83571428571432</v>
      </c>
      <c r="M364" s="664">
        <v>14</v>
      </c>
      <c r="N364" s="665">
        <v>3189.7000000000003</v>
      </c>
    </row>
    <row r="365" spans="1:14" ht="14.4" customHeight="1" x14ac:dyDescent="0.3">
      <c r="A365" s="660" t="s">
        <v>571</v>
      </c>
      <c r="B365" s="661" t="s">
        <v>572</v>
      </c>
      <c r="C365" s="662" t="s">
        <v>581</v>
      </c>
      <c r="D365" s="663" t="s">
        <v>2538</v>
      </c>
      <c r="E365" s="662" t="s">
        <v>596</v>
      </c>
      <c r="F365" s="663" t="s">
        <v>2543</v>
      </c>
      <c r="G365" s="662" t="s">
        <v>608</v>
      </c>
      <c r="H365" s="662" t="s">
        <v>1746</v>
      </c>
      <c r="I365" s="662" t="s">
        <v>1747</v>
      </c>
      <c r="J365" s="662" t="s">
        <v>1748</v>
      </c>
      <c r="K365" s="662" t="s">
        <v>1749</v>
      </c>
      <c r="L365" s="664">
        <v>298.08333333333343</v>
      </c>
      <c r="M365" s="664">
        <v>3</v>
      </c>
      <c r="N365" s="665">
        <v>894.25000000000023</v>
      </c>
    </row>
    <row r="366" spans="1:14" ht="14.4" customHeight="1" x14ac:dyDescent="0.3">
      <c r="A366" s="660" t="s">
        <v>571</v>
      </c>
      <c r="B366" s="661" t="s">
        <v>572</v>
      </c>
      <c r="C366" s="662" t="s">
        <v>581</v>
      </c>
      <c r="D366" s="663" t="s">
        <v>2538</v>
      </c>
      <c r="E366" s="662" t="s">
        <v>596</v>
      </c>
      <c r="F366" s="663" t="s">
        <v>2543</v>
      </c>
      <c r="G366" s="662" t="s">
        <v>608</v>
      </c>
      <c r="H366" s="662" t="s">
        <v>732</v>
      </c>
      <c r="I366" s="662" t="s">
        <v>733</v>
      </c>
      <c r="J366" s="662" t="s">
        <v>734</v>
      </c>
      <c r="K366" s="662" t="s">
        <v>735</v>
      </c>
      <c r="L366" s="664">
        <v>77.290000000000006</v>
      </c>
      <c r="M366" s="664">
        <v>1</v>
      </c>
      <c r="N366" s="665">
        <v>77.290000000000006</v>
      </c>
    </row>
    <row r="367" spans="1:14" ht="14.4" customHeight="1" x14ac:dyDescent="0.3">
      <c r="A367" s="660" t="s">
        <v>571</v>
      </c>
      <c r="B367" s="661" t="s">
        <v>572</v>
      </c>
      <c r="C367" s="662" t="s">
        <v>581</v>
      </c>
      <c r="D367" s="663" t="s">
        <v>2538</v>
      </c>
      <c r="E367" s="662" t="s">
        <v>596</v>
      </c>
      <c r="F367" s="663" t="s">
        <v>2543</v>
      </c>
      <c r="G367" s="662" t="s">
        <v>608</v>
      </c>
      <c r="H367" s="662" t="s">
        <v>740</v>
      </c>
      <c r="I367" s="662" t="s">
        <v>741</v>
      </c>
      <c r="J367" s="662" t="s">
        <v>742</v>
      </c>
      <c r="K367" s="662" t="s">
        <v>743</v>
      </c>
      <c r="L367" s="664">
        <v>43.870000000000005</v>
      </c>
      <c r="M367" s="664">
        <v>3</v>
      </c>
      <c r="N367" s="665">
        <v>131.61000000000001</v>
      </c>
    </row>
    <row r="368" spans="1:14" ht="14.4" customHeight="1" x14ac:dyDescent="0.3">
      <c r="A368" s="660" t="s">
        <v>571</v>
      </c>
      <c r="B368" s="661" t="s">
        <v>572</v>
      </c>
      <c r="C368" s="662" t="s">
        <v>581</v>
      </c>
      <c r="D368" s="663" t="s">
        <v>2538</v>
      </c>
      <c r="E368" s="662" t="s">
        <v>596</v>
      </c>
      <c r="F368" s="663" t="s">
        <v>2543</v>
      </c>
      <c r="G368" s="662" t="s">
        <v>608</v>
      </c>
      <c r="H368" s="662" t="s">
        <v>748</v>
      </c>
      <c r="I368" s="662" t="s">
        <v>749</v>
      </c>
      <c r="J368" s="662" t="s">
        <v>750</v>
      </c>
      <c r="K368" s="662" t="s">
        <v>751</v>
      </c>
      <c r="L368" s="664">
        <v>328.71021255207262</v>
      </c>
      <c r="M368" s="664">
        <v>4</v>
      </c>
      <c r="N368" s="665">
        <v>1314.8408502082905</v>
      </c>
    </row>
    <row r="369" spans="1:14" ht="14.4" customHeight="1" x14ac:dyDescent="0.3">
      <c r="A369" s="660" t="s">
        <v>571</v>
      </c>
      <c r="B369" s="661" t="s">
        <v>572</v>
      </c>
      <c r="C369" s="662" t="s">
        <v>581</v>
      </c>
      <c r="D369" s="663" t="s">
        <v>2538</v>
      </c>
      <c r="E369" s="662" t="s">
        <v>596</v>
      </c>
      <c r="F369" s="663" t="s">
        <v>2543</v>
      </c>
      <c r="G369" s="662" t="s">
        <v>608</v>
      </c>
      <c r="H369" s="662" t="s">
        <v>1750</v>
      </c>
      <c r="I369" s="662" t="s">
        <v>1751</v>
      </c>
      <c r="J369" s="662" t="s">
        <v>1752</v>
      </c>
      <c r="K369" s="662" t="s">
        <v>751</v>
      </c>
      <c r="L369" s="664">
        <v>344.59</v>
      </c>
      <c r="M369" s="664">
        <v>1</v>
      </c>
      <c r="N369" s="665">
        <v>344.59</v>
      </c>
    </row>
    <row r="370" spans="1:14" ht="14.4" customHeight="1" x14ac:dyDescent="0.3">
      <c r="A370" s="660" t="s">
        <v>571</v>
      </c>
      <c r="B370" s="661" t="s">
        <v>572</v>
      </c>
      <c r="C370" s="662" t="s">
        <v>581</v>
      </c>
      <c r="D370" s="663" t="s">
        <v>2538</v>
      </c>
      <c r="E370" s="662" t="s">
        <v>596</v>
      </c>
      <c r="F370" s="663" t="s">
        <v>2543</v>
      </c>
      <c r="G370" s="662" t="s">
        <v>608</v>
      </c>
      <c r="H370" s="662" t="s">
        <v>756</v>
      </c>
      <c r="I370" s="662" t="s">
        <v>757</v>
      </c>
      <c r="J370" s="662" t="s">
        <v>758</v>
      </c>
      <c r="K370" s="662" t="s">
        <v>755</v>
      </c>
      <c r="L370" s="664">
        <v>52.12</v>
      </c>
      <c r="M370" s="664">
        <v>1</v>
      </c>
      <c r="N370" s="665">
        <v>52.12</v>
      </c>
    </row>
    <row r="371" spans="1:14" ht="14.4" customHeight="1" x14ac:dyDescent="0.3">
      <c r="A371" s="660" t="s">
        <v>571</v>
      </c>
      <c r="B371" s="661" t="s">
        <v>572</v>
      </c>
      <c r="C371" s="662" t="s">
        <v>581</v>
      </c>
      <c r="D371" s="663" t="s">
        <v>2538</v>
      </c>
      <c r="E371" s="662" t="s">
        <v>596</v>
      </c>
      <c r="F371" s="663" t="s">
        <v>2543</v>
      </c>
      <c r="G371" s="662" t="s">
        <v>608</v>
      </c>
      <c r="H371" s="662" t="s">
        <v>1753</v>
      </c>
      <c r="I371" s="662" t="s">
        <v>1754</v>
      </c>
      <c r="J371" s="662" t="s">
        <v>1755</v>
      </c>
      <c r="K371" s="662" t="s">
        <v>1756</v>
      </c>
      <c r="L371" s="664">
        <v>73.579958662622758</v>
      </c>
      <c r="M371" s="664">
        <v>2</v>
      </c>
      <c r="N371" s="665">
        <v>147.15991732524552</v>
      </c>
    </row>
    <row r="372" spans="1:14" ht="14.4" customHeight="1" x14ac:dyDescent="0.3">
      <c r="A372" s="660" t="s">
        <v>571</v>
      </c>
      <c r="B372" s="661" t="s">
        <v>572</v>
      </c>
      <c r="C372" s="662" t="s">
        <v>581</v>
      </c>
      <c r="D372" s="663" t="s">
        <v>2538</v>
      </c>
      <c r="E372" s="662" t="s">
        <v>596</v>
      </c>
      <c r="F372" s="663" t="s">
        <v>2543</v>
      </c>
      <c r="G372" s="662" t="s">
        <v>608</v>
      </c>
      <c r="H372" s="662" t="s">
        <v>1757</v>
      </c>
      <c r="I372" s="662" t="s">
        <v>1758</v>
      </c>
      <c r="J372" s="662" t="s">
        <v>1759</v>
      </c>
      <c r="K372" s="662" t="s">
        <v>1760</v>
      </c>
      <c r="L372" s="664">
        <v>316.63476468416468</v>
      </c>
      <c r="M372" s="664">
        <v>1</v>
      </c>
      <c r="N372" s="665">
        <v>316.63476468416468</v>
      </c>
    </row>
    <row r="373" spans="1:14" ht="14.4" customHeight="1" x14ac:dyDescent="0.3">
      <c r="A373" s="660" t="s">
        <v>571</v>
      </c>
      <c r="B373" s="661" t="s">
        <v>572</v>
      </c>
      <c r="C373" s="662" t="s">
        <v>581</v>
      </c>
      <c r="D373" s="663" t="s">
        <v>2538</v>
      </c>
      <c r="E373" s="662" t="s">
        <v>596</v>
      </c>
      <c r="F373" s="663" t="s">
        <v>2543</v>
      </c>
      <c r="G373" s="662" t="s">
        <v>608</v>
      </c>
      <c r="H373" s="662" t="s">
        <v>767</v>
      </c>
      <c r="I373" s="662" t="s">
        <v>768</v>
      </c>
      <c r="J373" s="662" t="s">
        <v>769</v>
      </c>
      <c r="K373" s="662" t="s">
        <v>770</v>
      </c>
      <c r="L373" s="664">
        <v>192.84</v>
      </c>
      <c r="M373" s="664">
        <v>1</v>
      </c>
      <c r="N373" s="665">
        <v>192.84</v>
      </c>
    </row>
    <row r="374" spans="1:14" ht="14.4" customHeight="1" x14ac:dyDescent="0.3">
      <c r="A374" s="660" t="s">
        <v>571</v>
      </c>
      <c r="B374" s="661" t="s">
        <v>572</v>
      </c>
      <c r="C374" s="662" t="s">
        <v>581</v>
      </c>
      <c r="D374" s="663" t="s">
        <v>2538</v>
      </c>
      <c r="E374" s="662" t="s">
        <v>596</v>
      </c>
      <c r="F374" s="663" t="s">
        <v>2543</v>
      </c>
      <c r="G374" s="662" t="s">
        <v>608</v>
      </c>
      <c r="H374" s="662" t="s">
        <v>771</v>
      </c>
      <c r="I374" s="662" t="s">
        <v>772</v>
      </c>
      <c r="J374" s="662" t="s">
        <v>773</v>
      </c>
      <c r="K374" s="662" t="s">
        <v>774</v>
      </c>
      <c r="L374" s="664">
        <v>8.7362045376497903</v>
      </c>
      <c r="M374" s="664">
        <v>10</v>
      </c>
      <c r="N374" s="665">
        <v>87.362045376497903</v>
      </c>
    </row>
    <row r="375" spans="1:14" ht="14.4" customHeight="1" x14ac:dyDescent="0.3">
      <c r="A375" s="660" t="s">
        <v>571</v>
      </c>
      <c r="B375" s="661" t="s">
        <v>572</v>
      </c>
      <c r="C375" s="662" t="s">
        <v>581</v>
      </c>
      <c r="D375" s="663" t="s">
        <v>2538</v>
      </c>
      <c r="E375" s="662" t="s">
        <v>596</v>
      </c>
      <c r="F375" s="663" t="s">
        <v>2543</v>
      </c>
      <c r="G375" s="662" t="s">
        <v>608</v>
      </c>
      <c r="H375" s="662" t="s">
        <v>1761</v>
      </c>
      <c r="I375" s="662" t="s">
        <v>1762</v>
      </c>
      <c r="J375" s="662" t="s">
        <v>1763</v>
      </c>
      <c r="K375" s="662" t="s">
        <v>1764</v>
      </c>
      <c r="L375" s="664">
        <v>37.574934213006848</v>
      </c>
      <c r="M375" s="664">
        <v>6</v>
      </c>
      <c r="N375" s="665">
        <v>225.44960527804108</v>
      </c>
    </row>
    <row r="376" spans="1:14" ht="14.4" customHeight="1" x14ac:dyDescent="0.3">
      <c r="A376" s="660" t="s">
        <v>571</v>
      </c>
      <c r="B376" s="661" t="s">
        <v>572</v>
      </c>
      <c r="C376" s="662" t="s">
        <v>581</v>
      </c>
      <c r="D376" s="663" t="s">
        <v>2538</v>
      </c>
      <c r="E376" s="662" t="s">
        <v>596</v>
      </c>
      <c r="F376" s="663" t="s">
        <v>2543</v>
      </c>
      <c r="G376" s="662" t="s">
        <v>608</v>
      </c>
      <c r="H376" s="662" t="s">
        <v>775</v>
      </c>
      <c r="I376" s="662" t="s">
        <v>776</v>
      </c>
      <c r="J376" s="662" t="s">
        <v>691</v>
      </c>
      <c r="K376" s="662" t="s">
        <v>777</v>
      </c>
      <c r="L376" s="664">
        <v>21.602503476397914</v>
      </c>
      <c r="M376" s="664">
        <v>29</v>
      </c>
      <c r="N376" s="665">
        <v>626.47260081553952</v>
      </c>
    </row>
    <row r="377" spans="1:14" ht="14.4" customHeight="1" x14ac:dyDescent="0.3">
      <c r="A377" s="660" t="s">
        <v>571</v>
      </c>
      <c r="B377" s="661" t="s">
        <v>572</v>
      </c>
      <c r="C377" s="662" t="s">
        <v>581</v>
      </c>
      <c r="D377" s="663" t="s">
        <v>2538</v>
      </c>
      <c r="E377" s="662" t="s">
        <v>596</v>
      </c>
      <c r="F377" s="663" t="s">
        <v>2543</v>
      </c>
      <c r="G377" s="662" t="s">
        <v>608</v>
      </c>
      <c r="H377" s="662" t="s">
        <v>782</v>
      </c>
      <c r="I377" s="662" t="s">
        <v>783</v>
      </c>
      <c r="J377" s="662" t="s">
        <v>784</v>
      </c>
      <c r="K377" s="662" t="s">
        <v>785</v>
      </c>
      <c r="L377" s="664">
        <v>62.095999999999989</v>
      </c>
      <c r="M377" s="664">
        <v>5</v>
      </c>
      <c r="N377" s="665">
        <v>310.47999999999996</v>
      </c>
    </row>
    <row r="378" spans="1:14" ht="14.4" customHeight="1" x14ac:dyDescent="0.3">
      <c r="A378" s="660" t="s">
        <v>571</v>
      </c>
      <c r="B378" s="661" t="s">
        <v>572</v>
      </c>
      <c r="C378" s="662" t="s">
        <v>581</v>
      </c>
      <c r="D378" s="663" t="s">
        <v>2538</v>
      </c>
      <c r="E378" s="662" t="s">
        <v>596</v>
      </c>
      <c r="F378" s="663" t="s">
        <v>2543</v>
      </c>
      <c r="G378" s="662" t="s">
        <v>608</v>
      </c>
      <c r="H378" s="662" t="s">
        <v>786</v>
      </c>
      <c r="I378" s="662" t="s">
        <v>787</v>
      </c>
      <c r="J378" s="662" t="s">
        <v>788</v>
      </c>
      <c r="K378" s="662" t="s">
        <v>789</v>
      </c>
      <c r="L378" s="664">
        <v>73.659339471246852</v>
      </c>
      <c r="M378" s="664">
        <v>6</v>
      </c>
      <c r="N378" s="665">
        <v>441.95603682748111</v>
      </c>
    </row>
    <row r="379" spans="1:14" ht="14.4" customHeight="1" x14ac:dyDescent="0.3">
      <c r="A379" s="660" t="s">
        <v>571</v>
      </c>
      <c r="B379" s="661" t="s">
        <v>572</v>
      </c>
      <c r="C379" s="662" t="s">
        <v>581</v>
      </c>
      <c r="D379" s="663" t="s">
        <v>2538</v>
      </c>
      <c r="E379" s="662" t="s">
        <v>596</v>
      </c>
      <c r="F379" s="663" t="s">
        <v>2543</v>
      </c>
      <c r="G379" s="662" t="s">
        <v>608</v>
      </c>
      <c r="H379" s="662" t="s">
        <v>1765</v>
      </c>
      <c r="I379" s="662" t="s">
        <v>1766</v>
      </c>
      <c r="J379" s="662" t="s">
        <v>792</v>
      </c>
      <c r="K379" s="662" t="s">
        <v>1767</v>
      </c>
      <c r="L379" s="664">
        <v>101.47000000000003</v>
      </c>
      <c r="M379" s="664">
        <v>4</v>
      </c>
      <c r="N379" s="665">
        <v>405.88000000000011</v>
      </c>
    </row>
    <row r="380" spans="1:14" ht="14.4" customHeight="1" x14ac:dyDescent="0.3">
      <c r="A380" s="660" t="s">
        <v>571</v>
      </c>
      <c r="B380" s="661" t="s">
        <v>572</v>
      </c>
      <c r="C380" s="662" t="s">
        <v>581</v>
      </c>
      <c r="D380" s="663" t="s">
        <v>2538</v>
      </c>
      <c r="E380" s="662" t="s">
        <v>596</v>
      </c>
      <c r="F380" s="663" t="s">
        <v>2543</v>
      </c>
      <c r="G380" s="662" t="s">
        <v>608</v>
      </c>
      <c r="H380" s="662" t="s">
        <v>790</v>
      </c>
      <c r="I380" s="662" t="s">
        <v>791</v>
      </c>
      <c r="J380" s="662" t="s">
        <v>792</v>
      </c>
      <c r="K380" s="662" t="s">
        <v>793</v>
      </c>
      <c r="L380" s="664">
        <v>150.47937343777565</v>
      </c>
      <c r="M380" s="664">
        <v>7</v>
      </c>
      <c r="N380" s="665">
        <v>1053.3556140644296</v>
      </c>
    </row>
    <row r="381" spans="1:14" ht="14.4" customHeight="1" x14ac:dyDescent="0.3">
      <c r="A381" s="660" t="s">
        <v>571</v>
      </c>
      <c r="B381" s="661" t="s">
        <v>572</v>
      </c>
      <c r="C381" s="662" t="s">
        <v>581</v>
      </c>
      <c r="D381" s="663" t="s">
        <v>2538</v>
      </c>
      <c r="E381" s="662" t="s">
        <v>596</v>
      </c>
      <c r="F381" s="663" t="s">
        <v>2543</v>
      </c>
      <c r="G381" s="662" t="s">
        <v>608</v>
      </c>
      <c r="H381" s="662" t="s">
        <v>1768</v>
      </c>
      <c r="I381" s="662" t="s">
        <v>1769</v>
      </c>
      <c r="J381" s="662" t="s">
        <v>1770</v>
      </c>
      <c r="K381" s="662" t="s">
        <v>1771</v>
      </c>
      <c r="L381" s="664">
        <v>103.65977227427172</v>
      </c>
      <c r="M381" s="664">
        <v>1</v>
      </c>
      <c r="N381" s="665">
        <v>103.65977227427172</v>
      </c>
    </row>
    <row r="382" spans="1:14" ht="14.4" customHeight="1" x14ac:dyDescent="0.3">
      <c r="A382" s="660" t="s">
        <v>571</v>
      </c>
      <c r="B382" s="661" t="s">
        <v>572</v>
      </c>
      <c r="C382" s="662" t="s">
        <v>581</v>
      </c>
      <c r="D382" s="663" t="s">
        <v>2538</v>
      </c>
      <c r="E382" s="662" t="s">
        <v>596</v>
      </c>
      <c r="F382" s="663" t="s">
        <v>2543</v>
      </c>
      <c r="G382" s="662" t="s">
        <v>608</v>
      </c>
      <c r="H382" s="662" t="s">
        <v>1772</v>
      </c>
      <c r="I382" s="662" t="s">
        <v>1773</v>
      </c>
      <c r="J382" s="662" t="s">
        <v>1774</v>
      </c>
      <c r="K382" s="662" t="s">
        <v>1775</v>
      </c>
      <c r="L382" s="664">
        <v>97.944999999999965</v>
      </c>
      <c r="M382" s="664">
        <v>2</v>
      </c>
      <c r="N382" s="665">
        <v>195.88999999999993</v>
      </c>
    </row>
    <row r="383" spans="1:14" ht="14.4" customHeight="1" x14ac:dyDescent="0.3">
      <c r="A383" s="660" t="s">
        <v>571</v>
      </c>
      <c r="B383" s="661" t="s">
        <v>572</v>
      </c>
      <c r="C383" s="662" t="s">
        <v>581</v>
      </c>
      <c r="D383" s="663" t="s">
        <v>2538</v>
      </c>
      <c r="E383" s="662" t="s">
        <v>596</v>
      </c>
      <c r="F383" s="663" t="s">
        <v>2543</v>
      </c>
      <c r="G383" s="662" t="s">
        <v>608</v>
      </c>
      <c r="H383" s="662" t="s">
        <v>798</v>
      </c>
      <c r="I383" s="662" t="s">
        <v>799</v>
      </c>
      <c r="J383" s="662" t="s">
        <v>800</v>
      </c>
      <c r="K383" s="662" t="s">
        <v>801</v>
      </c>
      <c r="L383" s="664">
        <v>80.170135245876651</v>
      </c>
      <c r="M383" s="664">
        <v>3</v>
      </c>
      <c r="N383" s="665">
        <v>240.51040573762995</v>
      </c>
    </row>
    <row r="384" spans="1:14" ht="14.4" customHeight="1" x14ac:dyDescent="0.3">
      <c r="A384" s="660" t="s">
        <v>571</v>
      </c>
      <c r="B384" s="661" t="s">
        <v>572</v>
      </c>
      <c r="C384" s="662" t="s">
        <v>581</v>
      </c>
      <c r="D384" s="663" t="s">
        <v>2538</v>
      </c>
      <c r="E384" s="662" t="s">
        <v>596</v>
      </c>
      <c r="F384" s="663" t="s">
        <v>2543</v>
      </c>
      <c r="G384" s="662" t="s">
        <v>608</v>
      </c>
      <c r="H384" s="662" t="s">
        <v>1776</v>
      </c>
      <c r="I384" s="662" t="s">
        <v>1777</v>
      </c>
      <c r="J384" s="662" t="s">
        <v>1778</v>
      </c>
      <c r="K384" s="662" t="s">
        <v>999</v>
      </c>
      <c r="L384" s="664">
        <v>70.769697867602105</v>
      </c>
      <c r="M384" s="664">
        <v>2</v>
      </c>
      <c r="N384" s="665">
        <v>141.53939573520421</v>
      </c>
    </row>
    <row r="385" spans="1:14" ht="14.4" customHeight="1" x14ac:dyDescent="0.3">
      <c r="A385" s="660" t="s">
        <v>571</v>
      </c>
      <c r="B385" s="661" t="s">
        <v>572</v>
      </c>
      <c r="C385" s="662" t="s">
        <v>581</v>
      </c>
      <c r="D385" s="663" t="s">
        <v>2538</v>
      </c>
      <c r="E385" s="662" t="s">
        <v>596</v>
      </c>
      <c r="F385" s="663" t="s">
        <v>2543</v>
      </c>
      <c r="G385" s="662" t="s">
        <v>608</v>
      </c>
      <c r="H385" s="662" t="s">
        <v>806</v>
      </c>
      <c r="I385" s="662" t="s">
        <v>807</v>
      </c>
      <c r="J385" s="662" t="s">
        <v>808</v>
      </c>
      <c r="K385" s="662" t="s">
        <v>809</v>
      </c>
      <c r="L385" s="664">
        <v>118.07659206593479</v>
      </c>
      <c r="M385" s="664">
        <v>18</v>
      </c>
      <c r="N385" s="665">
        <v>2125.3786571868263</v>
      </c>
    </row>
    <row r="386" spans="1:14" ht="14.4" customHeight="1" x14ac:dyDescent="0.3">
      <c r="A386" s="660" t="s">
        <v>571</v>
      </c>
      <c r="B386" s="661" t="s">
        <v>572</v>
      </c>
      <c r="C386" s="662" t="s">
        <v>581</v>
      </c>
      <c r="D386" s="663" t="s">
        <v>2538</v>
      </c>
      <c r="E386" s="662" t="s">
        <v>596</v>
      </c>
      <c r="F386" s="663" t="s">
        <v>2543</v>
      </c>
      <c r="G386" s="662" t="s">
        <v>608</v>
      </c>
      <c r="H386" s="662" t="s">
        <v>1779</v>
      </c>
      <c r="I386" s="662" t="s">
        <v>1780</v>
      </c>
      <c r="J386" s="662" t="s">
        <v>1781</v>
      </c>
      <c r="K386" s="662" t="s">
        <v>1782</v>
      </c>
      <c r="L386" s="664">
        <v>72.180000000000007</v>
      </c>
      <c r="M386" s="664">
        <v>2</v>
      </c>
      <c r="N386" s="665">
        <v>144.36000000000001</v>
      </c>
    </row>
    <row r="387" spans="1:14" ht="14.4" customHeight="1" x14ac:dyDescent="0.3">
      <c r="A387" s="660" t="s">
        <v>571</v>
      </c>
      <c r="B387" s="661" t="s">
        <v>572</v>
      </c>
      <c r="C387" s="662" t="s">
        <v>581</v>
      </c>
      <c r="D387" s="663" t="s">
        <v>2538</v>
      </c>
      <c r="E387" s="662" t="s">
        <v>596</v>
      </c>
      <c r="F387" s="663" t="s">
        <v>2543</v>
      </c>
      <c r="G387" s="662" t="s">
        <v>608</v>
      </c>
      <c r="H387" s="662" t="s">
        <v>1783</v>
      </c>
      <c r="I387" s="662" t="s">
        <v>1784</v>
      </c>
      <c r="J387" s="662" t="s">
        <v>1785</v>
      </c>
      <c r="K387" s="662" t="s">
        <v>1786</v>
      </c>
      <c r="L387" s="664">
        <v>125.06999999999996</v>
      </c>
      <c r="M387" s="664">
        <v>1</v>
      </c>
      <c r="N387" s="665">
        <v>125.06999999999996</v>
      </c>
    </row>
    <row r="388" spans="1:14" ht="14.4" customHeight="1" x14ac:dyDescent="0.3">
      <c r="A388" s="660" t="s">
        <v>571</v>
      </c>
      <c r="B388" s="661" t="s">
        <v>572</v>
      </c>
      <c r="C388" s="662" t="s">
        <v>581</v>
      </c>
      <c r="D388" s="663" t="s">
        <v>2538</v>
      </c>
      <c r="E388" s="662" t="s">
        <v>596</v>
      </c>
      <c r="F388" s="663" t="s">
        <v>2543</v>
      </c>
      <c r="G388" s="662" t="s">
        <v>608</v>
      </c>
      <c r="H388" s="662" t="s">
        <v>810</v>
      </c>
      <c r="I388" s="662" t="s">
        <v>811</v>
      </c>
      <c r="J388" s="662" t="s">
        <v>812</v>
      </c>
      <c r="K388" s="662" t="s">
        <v>813</v>
      </c>
      <c r="L388" s="664">
        <v>160.59278782006839</v>
      </c>
      <c r="M388" s="664">
        <v>14</v>
      </c>
      <c r="N388" s="665">
        <v>2248.2990294809574</v>
      </c>
    </row>
    <row r="389" spans="1:14" ht="14.4" customHeight="1" x14ac:dyDescent="0.3">
      <c r="A389" s="660" t="s">
        <v>571</v>
      </c>
      <c r="B389" s="661" t="s">
        <v>572</v>
      </c>
      <c r="C389" s="662" t="s">
        <v>581</v>
      </c>
      <c r="D389" s="663" t="s">
        <v>2538</v>
      </c>
      <c r="E389" s="662" t="s">
        <v>596</v>
      </c>
      <c r="F389" s="663" t="s">
        <v>2543</v>
      </c>
      <c r="G389" s="662" t="s">
        <v>608</v>
      </c>
      <c r="H389" s="662" t="s">
        <v>814</v>
      </c>
      <c r="I389" s="662" t="s">
        <v>815</v>
      </c>
      <c r="J389" s="662" t="s">
        <v>816</v>
      </c>
      <c r="K389" s="662" t="s">
        <v>817</v>
      </c>
      <c r="L389" s="664">
        <v>65.567719298245606</v>
      </c>
      <c r="M389" s="664">
        <v>57</v>
      </c>
      <c r="N389" s="665">
        <v>3737.3599999999997</v>
      </c>
    </row>
    <row r="390" spans="1:14" ht="14.4" customHeight="1" x14ac:dyDescent="0.3">
      <c r="A390" s="660" t="s">
        <v>571</v>
      </c>
      <c r="B390" s="661" t="s">
        <v>572</v>
      </c>
      <c r="C390" s="662" t="s">
        <v>581</v>
      </c>
      <c r="D390" s="663" t="s">
        <v>2538</v>
      </c>
      <c r="E390" s="662" t="s">
        <v>596</v>
      </c>
      <c r="F390" s="663" t="s">
        <v>2543</v>
      </c>
      <c r="G390" s="662" t="s">
        <v>608</v>
      </c>
      <c r="H390" s="662" t="s">
        <v>822</v>
      </c>
      <c r="I390" s="662" t="s">
        <v>823</v>
      </c>
      <c r="J390" s="662" t="s">
        <v>824</v>
      </c>
      <c r="K390" s="662" t="s">
        <v>684</v>
      </c>
      <c r="L390" s="664">
        <v>73.590000000000074</v>
      </c>
      <c r="M390" s="664">
        <v>2</v>
      </c>
      <c r="N390" s="665">
        <v>147.18000000000015</v>
      </c>
    </row>
    <row r="391" spans="1:14" ht="14.4" customHeight="1" x14ac:dyDescent="0.3">
      <c r="A391" s="660" t="s">
        <v>571</v>
      </c>
      <c r="B391" s="661" t="s">
        <v>572</v>
      </c>
      <c r="C391" s="662" t="s">
        <v>581</v>
      </c>
      <c r="D391" s="663" t="s">
        <v>2538</v>
      </c>
      <c r="E391" s="662" t="s">
        <v>596</v>
      </c>
      <c r="F391" s="663" t="s">
        <v>2543</v>
      </c>
      <c r="G391" s="662" t="s">
        <v>608</v>
      </c>
      <c r="H391" s="662" t="s">
        <v>825</v>
      </c>
      <c r="I391" s="662" t="s">
        <v>826</v>
      </c>
      <c r="J391" s="662" t="s">
        <v>827</v>
      </c>
      <c r="K391" s="662" t="s">
        <v>828</v>
      </c>
      <c r="L391" s="664">
        <v>41.419677419354841</v>
      </c>
      <c r="M391" s="664">
        <v>62</v>
      </c>
      <c r="N391" s="665">
        <v>2568.02</v>
      </c>
    </row>
    <row r="392" spans="1:14" ht="14.4" customHeight="1" x14ac:dyDescent="0.3">
      <c r="A392" s="660" t="s">
        <v>571</v>
      </c>
      <c r="B392" s="661" t="s">
        <v>572</v>
      </c>
      <c r="C392" s="662" t="s">
        <v>581</v>
      </c>
      <c r="D392" s="663" t="s">
        <v>2538</v>
      </c>
      <c r="E392" s="662" t="s">
        <v>596</v>
      </c>
      <c r="F392" s="663" t="s">
        <v>2543</v>
      </c>
      <c r="G392" s="662" t="s">
        <v>608</v>
      </c>
      <c r="H392" s="662" t="s">
        <v>829</v>
      </c>
      <c r="I392" s="662" t="s">
        <v>830</v>
      </c>
      <c r="J392" s="662" t="s">
        <v>831</v>
      </c>
      <c r="K392" s="662" t="s">
        <v>832</v>
      </c>
      <c r="L392" s="664">
        <v>121.97654180293021</v>
      </c>
      <c r="M392" s="664">
        <v>7</v>
      </c>
      <c r="N392" s="665">
        <v>853.83579262051148</v>
      </c>
    </row>
    <row r="393" spans="1:14" ht="14.4" customHeight="1" x14ac:dyDescent="0.3">
      <c r="A393" s="660" t="s">
        <v>571</v>
      </c>
      <c r="B393" s="661" t="s">
        <v>572</v>
      </c>
      <c r="C393" s="662" t="s">
        <v>581</v>
      </c>
      <c r="D393" s="663" t="s">
        <v>2538</v>
      </c>
      <c r="E393" s="662" t="s">
        <v>596</v>
      </c>
      <c r="F393" s="663" t="s">
        <v>2543</v>
      </c>
      <c r="G393" s="662" t="s">
        <v>608</v>
      </c>
      <c r="H393" s="662" t="s">
        <v>833</v>
      </c>
      <c r="I393" s="662" t="s">
        <v>834</v>
      </c>
      <c r="J393" s="662" t="s">
        <v>835</v>
      </c>
      <c r="K393" s="662" t="s">
        <v>836</v>
      </c>
      <c r="L393" s="664">
        <v>115.57999999999998</v>
      </c>
      <c r="M393" s="664">
        <v>6</v>
      </c>
      <c r="N393" s="665">
        <v>693.4799999999999</v>
      </c>
    </row>
    <row r="394" spans="1:14" ht="14.4" customHeight="1" x14ac:dyDescent="0.3">
      <c r="A394" s="660" t="s">
        <v>571</v>
      </c>
      <c r="B394" s="661" t="s">
        <v>572</v>
      </c>
      <c r="C394" s="662" t="s">
        <v>581</v>
      </c>
      <c r="D394" s="663" t="s">
        <v>2538</v>
      </c>
      <c r="E394" s="662" t="s">
        <v>596</v>
      </c>
      <c r="F394" s="663" t="s">
        <v>2543</v>
      </c>
      <c r="G394" s="662" t="s">
        <v>608</v>
      </c>
      <c r="H394" s="662" t="s">
        <v>837</v>
      </c>
      <c r="I394" s="662" t="s">
        <v>838</v>
      </c>
      <c r="J394" s="662" t="s">
        <v>835</v>
      </c>
      <c r="K394" s="662" t="s">
        <v>839</v>
      </c>
      <c r="L394" s="664">
        <v>139.06473000808631</v>
      </c>
      <c r="M394" s="664">
        <v>10</v>
      </c>
      <c r="N394" s="665">
        <v>1390.6473000808633</v>
      </c>
    </row>
    <row r="395" spans="1:14" ht="14.4" customHeight="1" x14ac:dyDescent="0.3">
      <c r="A395" s="660" t="s">
        <v>571</v>
      </c>
      <c r="B395" s="661" t="s">
        <v>572</v>
      </c>
      <c r="C395" s="662" t="s">
        <v>581</v>
      </c>
      <c r="D395" s="663" t="s">
        <v>2538</v>
      </c>
      <c r="E395" s="662" t="s">
        <v>596</v>
      </c>
      <c r="F395" s="663" t="s">
        <v>2543</v>
      </c>
      <c r="G395" s="662" t="s">
        <v>608</v>
      </c>
      <c r="H395" s="662" t="s">
        <v>844</v>
      </c>
      <c r="I395" s="662" t="s">
        <v>845</v>
      </c>
      <c r="J395" s="662" t="s">
        <v>846</v>
      </c>
      <c r="K395" s="662" t="s">
        <v>847</v>
      </c>
      <c r="L395" s="664">
        <v>70.389912744992174</v>
      </c>
      <c r="M395" s="664">
        <v>8</v>
      </c>
      <c r="N395" s="665">
        <v>563.11930195993739</v>
      </c>
    </row>
    <row r="396" spans="1:14" ht="14.4" customHeight="1" x14ac:dyDescent="0.3">
      <c r="A396" s="660" t="s">
        <v>571</v>
      </c>
      <c r="B396" s="661" t="s">
        <v>572</v>
      </c>
      <c r="C396" s="662" t="s">
        <v>581</v>
      </c>
      <c r="D396" s="663" t="s">
        <v>2538</v>
      </c>
      <c r="E396" s="662" t="s">
        <v>596</v>
      </c>
      <c r="F396" s="663" t="s">
        <v>2543</v>
      </c>
      <c r="G396" s="662" t="s">
        <v>608</v>
      </c>
      <c r="H396" s="662" t="s">
        <v>852</v>
      </c>
      <c r="I396" s="662" t="s">
        <v>852</v>
      </c>
      <c r="J396" s="662" t="s">
        <v>695</v>
      </c>
      <c r="K396" s="662" t="s">
        <v>853</v>
      </c>
      <c r="L396" s="664">
        <v>102.59999944307832</v>
      </c>
      <c r="M396" s="664">
        <v>15</v>
      </c>
      <c r="N396" s="665">
        <v>1538.9999916461747</v>
      </c>
    </row>
    <row r="397" spans="1:14" ht="14.4" customHeight="1" x14ac:dyDescent="0.3">
      <c r="A397" s="660" t="s">
        <v>571</v>
      </c>
      <c r="B397" s="661" t="s">
        <v>572</v>
      </c>
      <c r="C397" s="662" t="s">
        <v>581</v>
      </c>
      <c r="D397" s="663" t="s">
        <v>2538</v>
      </c>
      <c r="E397" s="662" t="s">
        <v>596</v>
      </c>
      <c r="F397" s="663" t="s">
        <v>2543</v>
      </c>
      <c r="G397" s="662" t="s">
        <v>608</v>
      </c>
      <c r="H397" s="662" t="s">
        <v>854</v>
      </c>
      <c r="I397" s="662" t="s">
        <v>855</v>
      </c>
      <c r="J397" s="662" t="s">
        <v>856</v>
      </c>
      <c r="K397" s="662" t="s">
        <v>857</v>
      </c>
      <c r="L397" s="664">
        <v>41.384999999999998</v>
      </c>
      <c r="M397" s="664">
        <v>6</v>
      </c>
      <c r="N397" s="665">
        <v>248.31</v>
      </c>
    </row>
    <row r="398" spans="1:14" ht="14.4" customHeight="1" x14ac:dyDescent="0.3">
      <c r="A398" s="660" t="s">
        <v>571</v>
      </c>
      <c r="B398" s="661" t="s">
        <v>572</v>
      </c>
      <c r="C398" s="662" t="s">
        <v>581</v>
      </c>
      <c r="D398" s="663" t="s">
        <v>2538</v>
      </c>
      <c r="E398" s="662" t="s">
        <v>596</v>
      </c>
      <c r="F398" s="663" t="s">
        <v>2543</v>
      </c>
      <c r="G398" s="662" t="s">
        <v>608</v>
      </c>
      <c r="H398" s="662" t="s">
        <v>858</v>
      </c>
      <c r="I398" s="662" t="s">
        <v>859</v>
      </c>
      <c r="J398" s="662" t="s">
        <v>856</v>
      </c>
      <c r="K398" s="662" t="s">
        <v>860</v>
      </c>
      <c r="L398" s="664">
        <v>279.74967770026143</v>
      </c>
      <c r="M398" s="664">
        <v>9</v>
      </c>
      <c r="N398" s="665">
        <v>2517.747099302353</v>
      </c>
    </row>
    <row r="399" spans="1:14" ht="14.4" customHeight="1" x14ac:dyDescent="0.3">
      <c r="A399" s="660" t="s">
        <v>571</v>
      </c>
      <c r="B399" s="661" t="s">
        <v>572</v>
      </c>
      <c r="C399" s="662" t="s">
        <v>581</v>
      </c>
      <c r="D399" s="663" t="s">
        <v>2538</v>
      </c>
      <c r="E399" s="662" t="s">
        <v>596</v>
      </c>
      <c r="F399" s="663" t="s">
        <v>2543</v>
      </c>
      <c r="G399" s="662" t="s">
        <v>608</v>
      </c>
      <c r="H399" s="662" t="s">
        <v>861</v>
      </c>
      <c r="I399" s="662" t="s">
        <v>862</v>
      </c>
      <c r="J399" s="662" t="s">
        <v>863</v>
      </c>
      <c r="K399" s="662" t="s">
        <v>864</v>
      </c>
      <c r="L399" s="664">
        <v>375.8</v>
      </c>
      <c r="M399" s="664">
        <v>5</v>
      </c>
      <c r="N399" s="665">
        <v>1879</v>
      </c>
    </row>
    <row r="400" spans="1:14" ht="14.4" customHeight="1" x14ac:dyDescent="0.3">
      <c r="A400" s="660" t="s">
        <v>571</v>
      </c>
      <c r="B400" s="661" t="s">
        <v>572</v>
      </c>
      <c r="C400" s="662" t="s">
        <v>581</v>
      </c>
      <c r="D400" s="663" t="s">
        <v>2538</v>
      </c>
      <c r="E400" s="662" t="s">
        <v>596</v>
      </c>
      <c r="F400" s="663" t="s">
        <v>2543</v>
      </c>
      <c r="G400" s="662" t="s">
        <v>608</v>
      </c>
      <c r="H400" s="662" t="s">
        <v>1787</v>
      </c>
      <c r="I400" s="662" t="s">
        <v>1788</v>
      </c>
      <c r="J400" s="662" t="s">
        <v>1789</v>
      </c>
      <c r="K400" s="662" t="s">
        <v>1790</v>
      </c>
      <c r="L400" s="664">
        <v>515.64</v>
      </c>
      <c r="M400" s="664">
        <v>1</v>
      </c>
      <c r="N400" s="665">
        <v>515.64</v>
      </c>
    </row>
    <row r="401" spans="1:14" ht="14.4" customHeight="1" x14ac:dyDescent="0.3">
      <c r="A401" s="660" t="s">
        <v>571</v>
      </c>
      <c r="B401" s="661" t="s">
        <v>572</v>
      </c>
      <c r="C401" s="662" t="s">
        <v>581</v>
      </c>
      <c r="D401" s="663" t="s">
        <v>2538</v>
      </c>
      <c r="E401" s="662" t="s">
        <v>596</v>
      </c>
      <c r="F401" s="663" t="s">
        <v>2543</v>
      </c>
      <c r="G401" s="662" t="s">
        <v>608</v>
      </c>
      <c r="H401" s="662" t="s">
        <v>1791</v>
      </c>
      <c r="I401" s="662" t="s">
        <v>1792</v>
      </c>
      <c r="J401" s="662" t="s">
        <v>1793</v>
      </c>
      <c r="K401" s="662" t="s">
        <v>1794</v>
      </c>
      <c r="L401" s="664">
        <v>39.639999999999993</v>
      </c>
      <c r="M401" s="664">
        <v>3</v>
      </c>
      <c r="N401" s="665">
        <v>118.91999999999999</v>
      </c>
    </row>
    <row r="402" spans="1:14" ht="14.4" customHeight="1" x14ac:dyDescent="0.3">
      <c r="A402" s="660" t="s">
        <v>571</v>
      </c>
      <c r="B402" s="661" t="s">
        <v>572</v>
      </c>
      <c r="C402" s="662" t="s">
        <v>581</v>
      </c>
      <c r="D402" s="663" t="s">
        <v>2538</v>
      </c>
      <c r="E402" s="662" t="s">
        <v>596</v>
      </c>
      <c r="F402" s="663" t="s">
        <v>2543</v>
      </c>
      <c r="G402" s="662" t="s">
        <v>608</v>
      </c>
      <c r="H402" s="662" t="s">
        <v>869</v>
      </c>
      <c r="I402" s="662" t="s">
        <v>870</v>
      </c>
      <c r="J402" s="662" t="s">
        <v>871</v>
      </c>
      <c r="K402" s="662" t="s">
        <v>872</v>
      </c>
      <c r="L402" s="664">
        <v>112.51882860618088</v>
      </c>
      <c r="M402" s="664">
        <v>19</v>
      </c>
      <c r="N402" s="665">
        <v>2137.8577435174366</v>
      </c>
    </row>
    <row r="403" spans="1:14" ht="14.4" customHeight="1" x14ac:dyDescent="0.3">
      <c r="A403" s="660" t="s">
        <v>571</v>
      </c>
      <c r="B403" s="661" t="s">
        <v>572</v>
      </c>
      <c r="C403" s="662" t="s">
        <v>581</v>
      </c>
      <c r="D403" s="663" t="s">
        <v>2538</v>
      </c>
      <c r="E403" s="662" t="s">
        <v>596</v>
      </c>
      <c r="F403" s="663" t="s">
        <v>2543</v>
      </c>
      <c r="G403" s="662" t="s">
        <v>608</v>
      </c>
      <c r="H403" s="662" t="s">
        <v>873</v>
      </c>
      <c r="I403" s="662" t="s">
        <v>874</v>
      </c>
      <c r="J403" s="662" t="s">
        <v>875</v>
      </c>
      <c r="K403" s="662" t="s">
        <v>876</v>
      </c>
      <c r="L403" s="664">
        <v>46.456000000000003</v>
      </c>
      <c r="M403" s="664">
        <v>5</v>
      </c>
      <c r="N403" s="665">
        <v>232.28000000000003</v>
      </c>
    </row>
    <row r="404" spans="1:14" ht="14.4" customHeight="1" x14ac:dyDescent="0.3">
      <c r="A404" s="660" t="s">
        <v>571</v>
      </c>
      <c r="B404" s="661" t="s">
        <v>572</v>
      </c>
      <c r="C404" s="662" t="s">
        <v>581</v>
      </c>
      <c r="D404" s="663" t="s">
        <v>2538</v>
      </c>
      <c r="E404" s="662" t="s">
        <v>596</v>
      </c>
      <c r="F404" s="663" t="s">
        <v>2543</v>
      </c>
      <c r="G404" s="662" t="s">
        <v>608</v>
      </c>
      <c r="H404" s="662" t="s">
        <v>1795</v>
      </c>
      <c r="I404" s="662" t="s">
        <v>1796</v>
      </c>
      <c r="J404" s="662" t="s">
        <v>711</v>
      </c>
      <c r="K404" s="662" t="s">
        <v>1797</v>
      </c>
      <c r="L404" s="664">
        <v>159.77500000000001</v>
      </c>
      <c r="M404" s="664">
        <v>4</v>
      </c>
      <c r="N404" s="665">
        <v>639.1</v>
      </c>
    </row>
    <row r="405" spans="1:14" ht="14.4" customHeight="1" x14ac:dyDescent="0.3">
      <c r="A405" s="660" t="s">
        <v>571</v>
      </c>
      <c r="B405" s="661" t="s">
        <v>572</v>
      </c>
      <c r="C405" s="662" t="s">
        <v>581</v>
      </c>
      <c r="D405" s="663" t="s">
        <v>2538</v>
      </c>
      <c r="E405" s="662" t="s">
        <v>596</v>
      </c>
      <c r="F405" s="663" t="s">
        <v>2543</v>
      </c>
      <c r="G405" s="662" t="s">
        <v>608</v>
      </c>
      <c r="H405" s="662" t="s">
        <v>877</v>
      </c>
      <c r="I405" s="662" t="s">
        <v>878</v>
      </c>
      <c r="J405" s="662" t="s">
        <v>879</v>
      </c>
      <c r="K405" s="662" t="s">
        <v>880</v>
      </c>
      <c r="L405" s="664">
        <v>9.5118148113985388</v>
      </c>
      <c r="M405" s="664">
        <v>39</v>
      </c>
      <c r="N405" s="665">
        <v>370.96077764454299</v>
      </c>
    </row>
    <row r="406" spans="1:14" ht="14.4" customHeight="1" x14ac:dyDescent="0.3">
      <c r="A406" s="660" t="s">
        <v>571</v>
      </c>
      <c r="B406" s="661" t="s">
        <v>572</v>
      </c>
      <c r="C406" s="662" t="s">
        <v>581</v>
      </c>
      <c r="D406" s="663" t="s">
        <v>2538</v>
      </c>
      <c r="E406" s="662" t="s">
        <v>596</v>
      </c>
      <c r="F406" s="663" t="s">
        <v>2543</v>
      </c>
      <c r="G406" s="662" t="s">
        <v>608</v>
      </c>
      <c r="H406" s="662" t="s">
        <v>881</v>
      </c>
      <c r="I406" s="662" t="s">
        <v>882</v>
      </c>
      <c r="J406" s="662" t="s">
        <v>883</v>
      </c>
      <c r="K406" s="662" t="s">
        <v>884</v>
      </c>
      <c r="L406" s="664">
        <v>40.80973510868926</v>
      </c>
      <c r="M406" s="664">
        <v>4</v>
      </c>
      <c r="N406" s="665">
        <v>163.23894043475704</v>
      </c>
    </row>
    <row r="407" spans="1:14" ht="14.4" customHeight="1" x14ac:dyDescent="0.3">
      <c r="A407" s="660" t="s">
        <v>571</v>
      </c>
      <c r="B407" s="661" t="s">
        <v>572</v>
      </c>
      <c r="C407" s="662" t="s">
        <v>581</v>
      </c>
      <c r="D407" s="663" t="s">
        <v>2538</v>
      </c>
      <c r="E407" s="662" t="s">
        <v>596</v>
      </c>
      <c r="F407" s="663" t="s">
        <v>2543</v>
      </c>
      <c r="G407" s="662" t="s">
        <v>608</v>
      </c>
      <c r="H407" s="662" t="s">
        <v>885</v>
      </c>
      <c r="I407" s="662" t="s">
        <v>886</v>
      </c>
      <c r="J407" s="662" t="s">
        <v>887</v>
      </c>
      <c r="K407" s="662" t="s">
        <v>888</v>
      </c>
      <c r="L407" s="664">
        <v>26.28</v>
      </c>
      <c r="M407" s="664">
        <v>1</v>
      </c>
      <c r="N407" s="665">
        <v>26.28</v>
      </c>
    </row>
    <row r="408" spans="1:14" ht="14.4" customHeight="1" x14ac:dyDescent="0.3">
      <c r="A408" s="660" t="s">
        <v>571</v>
      </c>
      <c r="B408" s="661" t="s">
        <v>572</v>
      </c>
      <c r="C408" s="662" t="s">
        <v>581</v>
      </c>
      <c r="D408" s="663" t="s">
        <v>2538</v>
      </c>
      <c r="E408" s="662" t="s">
        <v>596</v>
      </c>
      <c r="F408" s="663" t="s">
        <v>2543</v>
      </c>
      <c r="G408" s="662" t="s">
        <v>608</v>
      </c>
      <c r="H408" s="662" t="s">
        <v>893</v>
      </c>
      <c r="I408" s="662" t="s">
        <v>894</v>
      </c>
      <c r="J408" s="662" t="s">
        <v>895</v>
      </c>
      <c r="K408" s="662" t="s">
        <v>896</v>
      </c>
      <c r="L408" s="664">
        <v>150.47447592165122</v>
      </c>
      <c r="M408" s="664">
        <v>6</v>
      </c>
      <c r="N408" s="665">
        <v>902.84685552990732</v>
      </c>
    </row>
    <row r="409" spans="1:14" ht="14.4" customHeight="1" x14ac:dyDescent="0.3">
      <c r="A409" s="660" t="s">
        <v>571</v>
      </c>
      <c r="B409" s="661" t="s">
        <v>572</v>
      </c>
      <c r="C409" s="662" t="s">
        <v>581</v>
      </c>
      <c r="D409" s="663" t="s">
        <v>2538</v>
      </c>
      <c r="E409" s="662" t="s">
        <v>596</v>
      </c>
      <c r="F409" s="663" t="s">
        <v>2543</v>
      </c>
      <c r="G409" s="662" t="s">
        <v>608</v>
      </c>
      <c r="H409" s="662" t="s">
        <v>1798</v>
      </c>
      <c r="I409" s="662" t="s">
        <v>1799</v>
      </c>
      <c r="J409" s="662" t="s">
        <v>1800</v>
      </c>
      <c r="K409" s="662" t="s">
        <v>1801</v>
      </c>
      <c r="L409" s="664">
        <v>244.20563815482632</v>
      </c>
      <c r="M409" s="664">
        <v>1</v>
      </c>
      <c r="N409" s="665">
        <v>244.20563815482632</v>
      </c>
    </row>
    <row r="410" spans="1:14" ht="14.4" customHeight="1" x14ac:dyDescent="0.3">
      <c r="A410" s="660" t="s">
        <v>571</v>
      </c>
      <c r="B410" s="661" t="s">
        <v>572</v>
      </c>
      <c r="C410" s="662" t="s">
        <v>581</v>
      </c>
      <c r="D410" s="663" t="s">
        <v>2538</v>
      </c>
      <c r="E410" s="662" t="s">
        <v>596</v>
      </c>
      <c r="F410" s="663" t="s">
        <v>2543</v>
      </c>
      <c r="G410" s="662" t="s">
        <v>608</v>
      </c>
      <c r="H410" s="662" t="s">
        <v>903</v>
      </c>
      <c r="I410" s="662" t="s">
        <v>216</v>
      </c>
      <c r="J410" s="662" t="s">
        <v>904</v>
      </c>
      <c r="K410" s="662"/>
      <c r="L410" s="664">
        <v>145.13691003542729</v>
      </c>
      <c r="M410" s="664">
        <v>3</v>
      </c>
      <c r="N410" s="665">
        <v>435.41073010628185</v>
      </c>
    </row>
    <row r="411" spans="1:14" ht="14.4" customHeight="1" x14ac:dyDescent="0.3">
      <c r="A411" s="660" t="s">
        <v>571</v>
      </c>
      <c r="B411" s="661" t="s">
        <v>572</v>
      </c>
      <c r="C411" s="662" t="s">
        <v>581</v>
      </c>
      <c r="D411" s="663" t="s">
        <v>2538</v>
      </c>
      <c r="E411" s="662" t="s">
        <v>596</v>
      </c>
      <c r="F411" s="663" t="s">
        <v>2543</v>
      </c>
      <c r="G411" s="662" t="s">
        <v>608</v>
      </c>
      <c r="H411" s="662" t="s">
        <v>1802</v>
      </c>
      <c r="I411" s="662" t="s">
        <v>216</v>
      </c>
      <c r="J411" s="662" t="s">
        <v>1803</v>
      </c>
      <c r="K411" s="662"/>
      <c r="L411" s="664">
        <v>99.470211735892732</v>
      </c>
      <c r="M411" s="664">
        <v>33</v>
      </c>
      <c r="N411" s="665">
        <v>3282.5169872844604</v>
      </c>
    </row>
    <row r="412" spans="1:14" ht="14.4" customHeight="1" x14ac:dyDescent="0.3">
      <c r="A412" s="660" t="s">
        <v>571</v>
      </c>
      <c r="B412" s="661" t="s">
        <v>572</v>
      </c>
      <c r="C412" s="662" t="s">
        <v>581</v>
      </c>
      <c r="D412" s="663" t="s">
        <v>2538</v>
      </c>
      <c r="E412" s="662" t="s">
        <v>596</v>
      </c>
      <c r="F412" s="663" t="s">
        <v>2543</v>
      </c>
      <c r="G412" s="662" t="s">
        <v>608</v>
      </c>
      <c r="H412" s="662" t="s">
        <v>1804</v>
      </c>
      <c r="I412" s="662" t="s">
        <v>1805</v>
      </c>
      <c r="J412" s="662" t="s">
        <v>1806</v>
      </c>
      <c r="K412" s="662" t="s">
        <v>781</v>
      </c>
      <c r="L412" s="664">
        <v>23.669999999999998</v>
      </c>
      <c r="M412" s="664">
        <v>2</v>
      </c>
      <c r="N412" s="665">
        <v>47.339999999999996</v>
      </c>
    </row>
    <row r="413" spans="1:14" ht="14.4" customHeight="1" x14ac:dyDescent="0.3">
      <c r="A413" s="660" t="s">
        <v>571</v>
      </c>
      <c r="B413" s="661" t="s">
        <v>572</v>
      </c>
      <c r="C413" s="662" t="s">
        <v>581</v>
      </c>
      <c r="D413" s="663" t="s">
        <v>2538</v>
      </c>
      <c r="E413" s="662" t="s">
        <v>596</v>
      </c>
      <c r="F413" s="663" t="s">
        <v>2543</v>
      </c>
      <c r="G413" s="662" t="s">
        <v>608</v>
      </c>
      <c r="H413" s="662" t="s">
        <v>1807</v>
      </c>
      <c r="I413" s="662" t="s">
        <v>1808</v>
      </c>
      <c r="J413" s="662" t="s">
        <v>887</v>
      </c>
      <c r="K413" s="662" t="s">
        <v>1809</v>
      </c>
      <c r="L413" s="664">
        <v>58.289885419476207</v>
      </c>
      <c r="M413" s="664">
        <v>3</v>
      </c>
      <c r="N413" s="665">
        <v>174.86965625842862</v>
      </c>
    </row>
    <row r="414" spans="1:14" ht="14.4" customHeight="1" x14ac:dyDescent="0.3">
      <c r="A414" s="660" t="s">
        <v>571</v>
      </c>
      <c r="B414" s="661" t="s">
        <v>572</v>
      </c>
      <c r="C414" s="662" t="s">
        <v>581</v>
      </c>
      <c r="D414" s="663" t="s">
        <v>2538</v>
      </c>
      <c r="E414" s="662" t="s">
        <v>596</v>
      </c>
      <c r="F414" s="663" t="s">
        <v>2543</v>
      </c>
      <c r="G414" s="662" t="s">
        <v>608</v>
      </c>
      <c r="H414" s="662" t="s">
        <v>915</v>
      </c>
      <c r="I414" s="662" t="s">
        <v>916</v>
      </c>
      <c r="J414" s="662" t="s">
        <v>917</v>
      </c>
      <c r="K414" s="662" t="s">
        <v>918</v>
      </c>
      <c r="L414" s="664">
        <v>114.24249999999998</v>
      </c>
      <c r="M414" s="664">
        <v>8</v>
      </c>
      <c r="N414" s="665">
        <v>913.93999999999983</v>
      </c>
    </row>
    <row r="415" spans="1:14" ht="14.4" customHeight="1" x14ac:dyDescent="0.3">
      <c r="A415" s="660" t="s">
        <v>571</v>
      </c>
      <c r="B415" s="661" t="s">
        <v>572</v>
      </c>
      <c r="C415" s="662" t="s">
        <v>581</v>
      </c>
      <c r="D415" s="663" t="s">
        <v>2538</v>
      </c>
      <c r="E415" s="662" t="s">
        <v>596</v>
      </c>
      <c r="F415" s="663" t="s">
        <v>2543</v>
      </c>
      <c r="G415" s="662" t="s">
        <v>608</v>
      </c>
      <c r="H415" s="662" t="s">
        <v>1810</v>
      </c>
      <c r="I415" s="662" t="s">
        <v>1811</v>
      </c>
      <c r="J415" s="662" t="s">
        <v>1812</v>
      </c>
      <c r="K415" s="662" t="s">
        <v>1813</v>
      </c>
      <c r="L415" s="664">
        <v>31.429747657269541</v>
      </c>
      <c r="M415" s="664">
        <v>6</v>
      </c>
      <c r="N415" s="665">
        <v>188.57848594361724</v>
      </c>
    </row>
    <row r="416" spans="1:14" ht="14.4" customHeight="1" x14ac:dyDescent="0.3">
      <c r="A416" s="660" t="s">
        <v>571</v>
      </c>
      <c r="B416" s="661" t="s">
        <v>572</v>
      </c>
      <c r="C416" s="662" t="s">
        <v>581</v>
      </c>
      <c r="D416" s="663" t="s">
        <v>2538</v>
      </c>
      <c r="E416" s="662" t="s">
        <v>596</v>
      </c>
      <c r="F416" s="663" t="s">
        <v>2543</v>
      </c>
      <c r="G416" s="662" t="s">
        <v>608</v>
      </c>
      <c r="H416" s="662" t="s">
        <v>919</v>
      </c>
      <c r="I416" s="662" t="s">
        <v>920</v>
      </c>
      <c r="J416" s="662" t="s">
        <v>921</v>
      </c>
      <c r="K416" s="662" t="s">
        <v>922</v>
      </c>
      <c r="L416" s="664">
        <v>34.85</v>
      </c>
      <c r="M416" s="664">
        <v>3</v>
      </c>
      <c r="N416" s="665">
        <v>104.55000000000001</v>
      </c>
    </row>
    <row r="417" spans="1:14" ht="14.4" customHeight="1" x14ac:dyDescent="0.3">
      <c r="A417" s="660" t="s">
        <v>571</v>
      </c>
      <c r="B417" s="661" t="s">
        <v>572</v>
      </c>
      <c r="C417" s="662" t="s">
        <v>581</v>
      </c>
      <c r="D417" s="663" t="s">
        <v>2538</v>
      </c>
      <c r="E417" s="662" t="s">
        <v>596</v>
      </c>
      <c r="F417" s="663" t="s">
        <v>2543</v>
      </c>
      <c r="G417" s="662" t="s">
        <v>608</v>
      </c>
      <c r="H417" s="662" t="s">
        <v>1814</v>
      </c>
      <c r="I417" s="662" t="s">
        <v>1815</v>
      </c>
      <c r="J417" s="662" t="s">
        <v>1816</v>
      </c>
      <c r="K417" s="662" t="s">
        <v>1817</v>
      </c>
      <c r="L417" s="664">
        <v>40.579599528871832</v>
      </c>
      <c r="M417" s="664">
        <v>3</v>
      </c>
      <c r="N417" s="665">
        <v>121.7387985866155</v>
      </c>
    </row>
    <row r="418" spans="1:14" ht="14.4" customHeight="1" x14ac:dyDescent="0.3">
      <c r="A418" s="660" t="s">
        <v>571</v>
      </c>
      <c r="B418" s="661" t="s">
        <v>572</v>
      </c>
      <c r="C418" s="662" t="s">
        <v>581</v>
      </c>
      <c r="D418" s="663" t="s">
        <v>2538</v>
      </c>
      <c r="E418" s="662" t="s">
        <v>596</v>
      </c>
      <c r="F418" s="663" t="s">
        <v>2543</v>
      </c>
      <c r="G418" s="662" t="s">
        <v>608</v>
      </c>
      <c r="H418" s="662" t="s">
        <v>927</v>
      </c>
      <c r="I418" s="662" t="s">
        <v>928</v>
      </c>
      <c r="J418" s="662" t="s">
        <v>929</v>
      </c>
      <c r="K418" s="662" t="s">
        <v>930</v>
      </c>
      <c r="L418" s="664">
        <v>38.226666666666681</v>
      </c>
      <c r="M418" s="664">
        <v>9</v>
      </c>
      <c r="N418" s="665">
        <v>344.04000000000013</v>
      </c>
    </row>
    <row r="419" spans="1:14" ht="14.4" customHeight="1" x14ac:dyDescent="0.3">
      <c r="A419" s="660" t="s">
        <v>571</v>
      </c>
      <c r="B419" s="661" t="s">
        <v>572</v>
      </c>
      <c r="C419" s="662" t="s">
        <v>581</v>
      </c>
      <c r="D419" s="663" t="s">
        <v>2538</v>
      </c>
      <c r="E419" s="662" t="s">
        <v>596</v>
      </c>
      <c r="F419" s="663" t="s">
        <v>2543</v>
      </c>
      <c r="G419" s="662" t="s">
        <v>608</v>
      </c>
      <c r="H419" s="662" t="s">
        <v>1818</v>
      </c>
      <c r="I419" s="662" t="s">
        <v>1819</v>
      </c>
      <c r="J419" s="662" t="s">
        <v>1820</v>
      </c>
      <c r="K419" s="662" t="s">
        <v>1821</v>
      </c>
      <c r="L419" s="664">
        <v>68.920000000000016</v>
      </c>
      <c r="M419" s="664">
        <v>1</v>
      </c>
      <c r="N419" s="665">
        <v>68.920000000000016</v>
      </c>
    </row>
    <row r="420" spans="1:14" ht="14.4" customHeight="1" x14ac:dyDescent="0.3">
      <c r="A420" s="660" t="s">
        <v>571</v>
      </c>
      <c r="B420" s="661" t="s">
        <v>572</v>
      </c>
      <c r="C420" s="662" t="s">
        <v>581</v>
      </c>
      <c r="D420" s="663" t="s">
        <v>2538</v>
      </c>
      <c r="E420" s="662" t="s">
        <v>596</v>
      </c>
      <c r="F420" s="663" t="s">
        <v>2543</v>
      </c>
      <c r="G420" s="662" t="s">
        <v>608</v>
      </c>
      <c r="H420" s="662" t="s">
        <v>1822</v>
      </c>
      <c r="I420" s="662" t="s">
        <v>1823</v>
      </c>
      <c r="J420" s="662" t="s">
        <v>1755</v>
      </c>
      <c r="K420" s="662" t="s">
        <v>1824</v>
      </c>
      <c r="L420" s="664">
        <v>58.71</v>
      </c>
      <c r="M420" s="664">
        <v>1</v>
      </c>
      <c r="N420" s="665">
        <v>58.71</v>
      </c>
    </row>
    <row r="421" spans="1:14" ht="14.4" customHeight="1" x14ac:dyDescent="0.3">
      <c r="A421" s="660" t="s">
        <v>571</v>
      </c>
      <c r="B421" s="661" t="s">
        <v>572</v>
      </c>
      <c r="C421" s="662" t="s">
        <v>581</v>
      </c>
      <c r="D421" s="663" t="s">
        <v>2538</v>
      </c>
      <c r="E421" s="662" t="s">
        <v>596</v>
      </c>
      <c r="F421" s="663" t="s">
        <v>2543</v>
      </c>
      <c r="G421" s="662" t="s">
        <v>608</v>
      </c>
      <c r="H421" s="662" t="s">
        <v>1825</v>
      </c>
      <c r="I421" s="662" t="s">
        <v>1826</v>
      </c>
      <c r="J421" s="662" t="s">
        <v>954</v>
      </c>
      <c r="K421" s="662" t="s">
        <v>1827</v>
      </c>
      <c r="L421" s="664">
        <v>18.270852112848146</v>
      </c>
      <c r="M421" s="664">
        <v>22</v>
      </c>
      <c r="N421" s="665">
        <v>401.95874648265919</v>
      </c>
    </row>
    <row r="422" spans="1:14" ht="14.4" customHeight="1" x14ac:dyDescent="0.3">
      <c r="A422" s="660" t="s">
        <v>571</v>
      </c>
      <c r="B422" s="661" t="s">
        <v>572</v>
      </c>
      <c r="C422" s="662" t="s">
        <v>581</v>
      </c>
      <c r="D422" s="663" t="s">
        <v>2538</v>
      </c>
      <c r="E422" s="662" t="s">
        <v>596</v>
      </c>
      <c r="F422" s="663" t="s">
        <v>2543</v>
      </c>
      <c r="G422" s="662" t="s">
        <v>608</v>
      </c>
      <c r="H422" s="662" t="s">
        <v>941</v>
      </c>
      <c r="I422" s="662" t="s">
        <v>942</v>
      </c>
      <c r="J422" s="662" t="s">
        <v>939</v>
      </c>
      <c r="K422" s="662" t="s">
        <v>943</v>
      </c>
      <c r="L422" s="664">
        <v>34.669827321966096</v>
      </c>
      <c r="M422" s="664">
        <v>3</v>
      </c>
      <c r="N422" s="665">
        <v>104.00948196589829</v>
      </c>
    </row>
    <row r="423" spans="1:14" ht="14.4" customHeight="1" x14ac:dyDescent="0.3">
      <c r="A423" s="660" t="s">
        <v>571</v>
      </c>
      <c r="B423" s="661" t="s">
        <v>572</v>
      </c>
      <c r="C423" s="662" t="s">
        <v>581</v>
      </c>
      <c r="D423" s="663" t="s">
        <v>2538</v>
      </c>
      <c r="E423" s="662" t="s">
        <v>596</v>
      </c>
      <c r="F423" s="663" t="s">
        <v>2543</v>
      </c>
      <c r="G423" s="662" t="s">
        <v>608</v>
      </c>
      <c r="H423" s="662" t="s">
        <v>944</v>
      </c>
      <c r="I423" s="662" t="s">
        <v>945</v>
      </c>
      <c r="J423" s="662" t="s">
        <v>946</v>
      </c>
      <c r="K423" s="662" t="s">
        <v>947</v>
      </c>
      <c r="L423" s="664">
        <v>63.367142857142845</v>
      </c>
      <c r="M423" s="664">
        <v>7</v>
      </c>
      <c r="N423" s="665">
        <v>443.56999999999994</v>
      </c>
    </row>
    <row r="424" spans="1:14" ht="14.4" customHeight="1" x14ac:dyDescent="0.3">
      <c r="A424" s="660" t="s">
        <v>571</v>
      </c>
      <c r="B424" s="661" t="s">
        <v>572</v>
      </c>
      <c r="C424" s="662" t="s">
        <v>581</v>
      </c>
      <c r="D424" s="663" t="s">
        <v>2538</v>
      </c>
      <c r="E424" s="662" t="s">
        <v>596</v>
      </c>
      <c r="F424" s="663" t="s">
        <v>2543</v>
      </c>
      <c r="G424" s="662" t="s">
        <v>608</v>
      </c>
      <c r="H424" s="662" t="s">
        <v>952</v>
      </c>
      <c r="I424" s="662" t="s">
        <v>953</v>
      </c>
      <c r="J424" s="662" t="s">
        <v>954</v>
      </c>
      <c r="K424" s="662" t="s">
        <v>955</v>
      </c>
      <c r="L424" s="664">
        <v>26.909615487478408</v>
      </c>
      <c r="M424" s="664">
        <v>5</v>
      </c>
      <c r="N424" s="665">
        <v>134.54807743739204</v>
      </c>
    </row>
    <row r="425" spans="1:14" ht="14.4" customHeight="1" x14ac:dyDescent="0.3">
      <c r="A425" s="660" t="s">
        <v>571</v>
      </c>
      <c r="B425" s="661" t="s">
        <v>572</v>
      </c>
      <c r="C425" s="662" t="s">
        <v>581</v>
      </c>
      <c r="D425" s="663" t="s">
        <v>2538</v>
      </c>
      <c r="E425" s="662" t="s">
        <v>596</v>
      </c>
      <c r="F425" s="663" t="s">
        <v>2543</v>
      </c>
      <c r="G425" s="662" t="s">
        <v>608</v>
      </c>
      <c r="H425" s="662" t="s">
        <v>960</v>
      </c>
      <c r="I425" s="662" t="s">
        <v>961</v>
      </c>
      <c r="J425" s="662" t="s">
        <v>962</v>
      </c>
      <c r="K425" s="662" t="s">
        <v>963</v>
      </c>
      <c r="L425" s="664">
        <v>208.69049388512255</v>
      </c>
      <c r="M425" s="664">
        <v>1</v>
      </c>
      <c r="N425" s="665">
        <v>208.69049388512255</v>
      </c>
    </row>
    <row r="426" spans="1:14" ht="14.4" customHeight="1" x14ac:dyDescent="0.3">
      <c r="A426" s="660" t="s">
        <v>571</v>
      </c>
      <c r="B426" s="661" t="s">
        <v>572</v>
      </c>
      <c r="C426" s="662" t="s">
        <v>581</v>
      </c>
      <c r="D426" s="663" t="s">
        <v>2538</v>
      </c>
      <c r="E426" s="662" t="s">
        <v>596</v>
      </c>
      <c r="F426" s="663" t="s">
        <v>2543</v>
      </c>
      <c r="G426" s="662" t="s">
        <v>608</v>
      </c>
      <c r="H426" s="662" t="s">
        <v>1828</v>
      </c>
      <c r="I426" s="662" t="s">
        <v>1829</v>
      </c>
      <c r="J426" s="662" t="s">
        <v>1830</v>
      </c>
      <c r="K426" s="662"/>
      <c r="L426" s="664">
        <v>496.25945204270437</v>
      </c>
      <c r="M426" s="664">
        <v>1</v>
      </c>
      <c r="N426" s="665">
        <v>496.25945204270437</v>
      </c>
    </row>
    <row r="427" spans="1:14" ht="14.4" customHeight="1" x14ac:dyDescent="0.3">
      <c r="A427" s="660" t="s">
        <v>571</v>
      </c>
      <c r="B427" s="661" t="s">
        <v>572</v>
      </c>
      <c r="C427" s="662" t="s">
        <v>581</v>
      </c>
      <c r="D427" s="663" t="s">
        <v>2538</v>
      </c>
      <c r="E427" s="662" t="s">
        <v>596</v>
      </c>
      <c r="F427" s="663" t="s">
        <v>2543</v>
      </c>
      <c r="G427" s="662" t="s">
        <v>608</v>
      </c>
      <c r="H427" s="662" t="s">
        <v>964</v>
      </c>
      <c r="I427" s="662" t="s">
        <v>216</v>
      </c>
      <c r="J427" s="662" t="s">
        <v>965</v>
      </c>
      <c r="K427" s="662"/>
      <c r="L427" s="664">
        <v>191.13082913044482</v>
      </c>
      <c r="M427" s="664">
        <v>2</v>
      </c>
      <c r="N427" s="665">
        <v>382.26165826088965</v>
      </c>
    </row>
    <row r="428" spans="1:14" ht="14.4" customHeight="1" x14ac:dyDescent="0.3">
      <c r="A428" s="660" t="s">
        <v>571</v>
      </c>
      <c r="B428" s="661" t="s">
        <v>572</v>
      </c>
      <c r="C428" s="662" t="s">
        <v>581</v>
      </c>
      <c r="D428" s="663" t="s">
        <v>2538</v>
      </c>
      <c r="E428" s="662" t="s">
        <v>596</v>
      </c>
      <c r="F428" s="663" t="s">
        <v>2543</v>
      </c>
      <c r="G428" s="662" t="s">
        <v>608</v>
      </c>
      <c r="H428" s="662" t="s">
        <v>966</v>
      </c>
      <c r="I428" s="662" t="s">
        <v>216</v>
      </c>
      <c r="J428" s="662" t="s">
        <v>967</v>
      </c>
      <c r="K428" s="662"/>
      <c r="L428" s="664">
        <v>161.86160986769787</v>
      </c>
      <c r="M428" s="664">
        <v>6</v>
      </c>
      <c r="N428" s="665">
        <v>971.16965920618713</v>
      </c>
    </row>
    <row r="429" spans="1:14" ht="14.4" customHeight="1" x14ac:dyDescent="0.3">
      <c r="A429" s="660" t="s">
        <v>571</v>
      </c>
      <c r="B429" s="661" t="s">
        <v>572</v>
      </c>
      <c r="C429" s="662" t="s">
        <v>581</v>
      </c>
      <c r="D429" s="663" t="s">
        <v>2538</v>
      </c>
      <c r="E429" s="662" t="s">
        <v>596</v>
      </c>
      <c r="F429" s="663" t="s">
        <v>2543</v>
      </c>
      <c r="G429" s="662" t="s">
        <v>608</v>
      </c>
      <c r="H429" s="662" t="s">
        <v>1831</v>
      </c>
      <c r="I429" s="662" t="s">
        <v>1831</v>
      </c>
      <c r="J429" s="662" t="s">
        <v>1832</v>
      </c>
      <c r="K429" s="662" t="s">
        <v>1833</v>
      </c>
      <c r="L429" s="664">
        <v>90.22</v>
      </c>
      <c r="M429" s="664">
        <v>2</v>
      </c>
      <c r="N429" s="665">
        <v>180.44</v>
      </c>
    </row>
    <row r="430" spans="1:14" ht="14.4" customHeight="1" x14ac:dyDescent="0.3">
      <c r="A430" s="660" t="s">
        <v>571</v>
      </c>
      <c r="B430" s="661" t="s">
        <v>572</v>
      </c>
      <c r="C430" s="662" t="s">
        <v>581</v>
      </c>
      <c r="D430" s="663" t="s">
        <v>2538</v>
      </c>
      <c r="E430" s="662" t="s">
        <v>596</v>
      </c>
      <c r="F430" s="663" t="s">
        <v>2543</v>
      </c>
      <c r="G430" s="662" t="s">
        <v>608</v>
      </c>
      <c r="H430" s="662" t="s">
        <v>968</v>
      </c>
      <c r="I430" s="662" t="s">
        <v>968</v>
      </c>
      <c r="J430" s="662" t="s">
        <v>610</v>
      </c>
      <c r="K430" s="662" t="s">
        <v>969</v>
      </c>
      <c r="L430" s="664">
        <v>192.5</v>
      </c>
      <c r="M430" s="664">
        <v>10</v>
      </c>
      <c r="N430" s="665">
        <v>1925</v>
      </c>
    </row>
    <row r="431" spans="1:14" ht="14.4" customHeight="1" x14ac:dyDescent="0.3">
      <c r="A431" s="660" t="s">
        <v>571</v>
      </c>
      <c r="B431" s="661" t="s">
        <v>572</v>
      </c>
      <c r="C431" s="662" t="s">
        <v>581</v>
      </c>
      <c r="D431" s="663" t="s">
        <v>2538</v>
      </c>
      <c r="E431" s="662" t="s">
        <v>596</v>
      </c>
      <c r="F431" s="663" t="s">
        <v>2543</v>
      </c>
      <c r="G431" s="662" t="s">
        <v>608</v>
      </c>
      <c r="H431" s="662" t="s">
        <v>1834</v>
      </c>
      <c r="I431" s="662" t="s">
        <v>1834</v>
      </c>
      <c r="J431" s="662" t="s">
        <v>1835</v>
      </c>
      <c r="K431" s="662" t="s">
        <v>1836</v>
      </c>
      <c r="L431" s="664">
        <v>94.25</v>
      </c>
      <c r="M431" s="664">
        <v>1</v>
      </c>
      <c r="N431" s="665">
        <v>94.25</v>
      </c>
    </row>
    <row r="432" spans="1:14" ht="14.4" customHeight="1" x14ac:dyDescent="0.3">
      <c r="A432" s="660" t="s">
        <v>571</v>
      </c>
      <c r="B432" s="661" t="s">
        <v>572</v>
      </c>
      <c r="C432" s="662" t="s">
        <v>581</v>
      </c>
      <c r="D432" s="663" t="s">
        <v>2538</v>
      </c>
      <c r="E432" s="662" t="s">
        <v>596</v>
      </c>
      <c r="F432" s="663" t="s">
        <v>2543</v>
      </c>
      <c r="G432" s="662" t="s">
        <v>608</v>
      </c>
      <c r="H432" s="662" t="s">
        <v>1837</v>
      </c>
      <c r="I432" s="662" t="s">
        <v>1838</v>
      </c>
      <c r="J432" s="662" t="s">
        <v>1839</v>
      </c>
      <c r="K432" s="662" t="s">
        <v>1840</v>
      </c>
      <c r="L432" s="664">
        <v>69.149999999999949</v>
      </c>
      <c r="M432" s="664">
        <v>1</v>
      </c>
      <c r="N432" s="665">
        <v>69.149999999999949</v>
      </c>
    </row>
    <row r="433" spans="1:14" ht="14.4" customHeight="1" x14ac:dyDescent="0.3">
      <c r="A433" s="660" t="s">
        <v>571</v>
      </c>
      <c r="B433" s="661" t="s">
        <v>572</v>
      </c>
      <c r="C433" s="662" t="s">
        <v>581</v>
      </c>
      <c r="D433" s="663" t="s">
        <v>2538</v>
      </c>
      <c r="E433" s="662" t="s">
        <v>596</v>
      </c>
      <c r="F433" s="663" t="s">
        <v>2543</v>
      </c>
      <c r="G433" s="662" t="s">
        <v>608</v>
      </c>
      <c r="H433" s="662" t="s">
        <v>1841</v>
      </c>
      <c r="I433" s="662" t="s">
        <v>1842</v>
      </c>
      <c r="J433" s="662" t="s">
        <v>1707</v>
      </c>
      <c r="K433" s="662" t="s">
        <v>1843</v>
      </c>
      <c r="L433" s="664">
        <v>42.228333333333332</v>
      </c>
      <c r="M433" s="664">
        <v>6</v>
      </c>
      <c r="N433" s="665">
        <v>253.37</v>
      </c>
    </row>
    <row r="434" spans="1:14" ht="14.4" customHeight="1" x14ac:dyDescent="0.3">
      <c r="A434" s="660" t="s">
        <v>571</v>
      </c>
      <c r="B434" s="661" t="s">
        <v>572</v>
      </c>
      <c r="C434" s="662" t="s">
        <v>581</v>
      </c>
      <c r="D434" s="663" t="s">
        <v>2538</v>
      </c>
      <c r="E434" s="662" t="s">
        <v>596</v>
      </c>
      <c r="F434" s="663" t="s">
        <v>2543</v>
      </c>
      <c r="G434" s="662" t="s">
        <v>608</v>
      </c>
      <c r="H434" s="662" t="s">
        <v>970</v>
      </c>
      <c r="I434" s="662" t="s">
        <v>971</v>
      </c>
      <c r="J434" s="662" t="s">
        <v>972</v>
      </c>
      <c r="K434" s="662" t="s">
        <v>973</v>
      </c>
      <c r="L434" s="664">
        <v>57.120000000000005</v>
      </c>
      <c r="M434" s="664">
        <v>2</v>
      </c>
      <c r="N434" s="665">
        <v>114.24000000000001</v>
      </c>
    </row>
    <row r="435" spans="1:14" ht="14.4" customHeight="1" x14ac:dyDescent="0.3">
      <c r="A435" s="660" t="s">
        <v>571</v>
      </c>
      <c r="B435" s="661" t="s">
        <v>572</v>
      </c>
      <c r="C435" s="662" t="s">
        <v>581</v>
      </c>
      <c r="D435" s="663" t="s">
        <v>2538</v>
      </c>
      <c r="E435" s="662" t="s">
        <v>596</v>
      </c>
      <c r="F435" s="663" t="s">
        <v>2543</v>
      </c>
      <c r="G435" s="662" t="s">
        <v>608</v>
      </c>
      <c r="H435" s="662" t="s">
        <v>974</v>
      </c>
      <c r="I435" s="662" t="s">
        <v>975</v>
      </c>
      <c r="J435" s="662" t="s">
        <v>976</v>
      </c>
      <c r="K435" s="662" t="s">
        <v>977</v>
      </c>
      <c r="L435" s="664">
        <v>60.279999999999987</v>
      </c>
      <c r="M435" s="664">
        <v>2</v>
      </c>
      <c r="N435" s="665">
        <v>120.55999999999997</v>
      </c>
    </row>
    <row r="436" spans="1:14" ht="14.4" customHeight="1" x14ac:dyDescent="0.3">
      <c r="A436" s="660" t="s">
        <v>571</v>
      </c>
      <c r="B436" s="661" t="s">
        <v>572</v>
      </c>
      <c r="C436" s="662" t="s">
        <v>581</v>
      </c>
      <c r="D436" s="663" t="s">
        <v>2538</v>
      </c>
      <c r="E436" s="662" t="s">
        <v>596</v>
      </c>
      <c r="F436" s="663" t="s">
        <v>2543</v>
      </c>
      <c r="G436" s="662" t="s">
        <v>608</v>
      </c>
      <c r="H436" s="662" t="s">
        <v>1844</v>
      </c>
      <c r="I436" s="662" t="s">
        <v>1845</v>
      </c>
      <c r="J436" s="662" t="s">
        <v>1846</v>
      </c>
      <c r="K436" s="662" t="s">
        <v>1847</v>
      </c>
      <c r="L436" s="664">
        <v>52.439999999999984</v>
      </c>
      <c r="M436" s="664">
        <v>5</v>
      </c>
      <c r="N436" s="665">
        <v>262.19999999999993</v>
      </c>
    </row>
    <row r="437" spans="1:14" ht="14.4" customHeight="1" x14ac:dyDescent="0.3">
      <c r="A437" s="660" t="s">
        <v>571</v>
      </c>
      <c r="B437" s="661" t="s">
        <v>572</v>
      </c>
      <c r="C437" s="662" t="s">
        <v>581</v>
      </c>
      <c r="D437" s="663" t="s">
        <v>2538</v>
      </c>
      <c r="E437" s="662" t="s">
        <v>596</v>
      </c>
      <c r="F437" s="663" t="s">
        <v>2543</v>
      </c>
      <c r="G437" s="662" t="s">
        <v>608</v>
      </c>
      <c r="H437" s="662" t="s">
        <v>1848</v>
      </c>
      <c r="I437" s="662" t="s">
        <v>1849</v>
      </c>
      <c r="J437" s="662" t="s">
        <v>1364</v>
      </c>
      <c r="K437" s="662" t="s">
        <v>1850</v>
      </c>
      <c r="L437" s="664">
        <v>109.93500099801467</v>
      </c>
      <c r="M437" s="664">
        <v>6</v>
      </c>
      <c r="N437" s="665">
        <v>659.61000598808801</v>
      </c>
    </row>
    <row r="438" spans="1:14" ht="14.4" customHeight="1" x14ac:dyDescent="0.3">
      <c r="A438" s="660" t="s">
        <v>571</v>
      </c>
      <c r="B438" s="661" t="s">
        <v>572</v>
      </c>
      <c r="C438" s="662" t="s">
        <v>581</v>
      </c>
      <c r="D438" s="663" t="s">
        <v>2538</v>
      </c>
      <c r="E438" s="662" t="s">
        <v>596</v>
      </c>
      <c r="F438" s="663" t="s">
        <v>2543</v>
      </c>
      <c r="G438" s="662" t="s">
        <v>608</v>
      </c>
      <c r="H438" s="662" t="s">
        <v>1851</v>
      </c>
      <c r="I438" s="662" t="s">
        <v>1852</v>
      </c>
      <c r="J438" s="662" t="s">
        <v>1853</v>
      </c>
      <c r="K438" s="662" t="s">
        <v>1854</v>
      </c>
      <c r="L438" s="664">
        <v>79.546666666666638</v>
      </c>
      <c r="M438" s="664">
        <v>3</v>
      </c>
      <c r="N438" s="665">
        <v>238.63999999999993</v>
      </c>
    </row>
    <row r="439" spans="1:14" ht="14.4" customHeight="1" x14ac:dyDescent="0.3">
      <c r="A439" s="660" t="s">
        <v>571</v>
      </c>
      <c r="B439" s="661" t="s">
        <v>572</v>
      </c>
      <c r="C439" s="662" t="s">
        <v>581</v>
      </c>
      <c r="D439" s="663" t="s">
        <v>2538</v>
      </c>
      <c r="E439" s="662" t="s">
        <v>596</v>
      </c>
      <c r="F439" s="663" t="s">
        <v>2543</v>
      </c>
      <c r="G439" s="662" t="s">
        <v>608</v>
      </c>
      <c r="H439" s="662" t="s">
        <v>1855</v>
      </c>
      <c r="I439" s="662" t="s">
        <v>1856</v>
      </c>
      <c r="J439" s="662" t="s">
        <v>1857</v>
      </c>
      <c r="K439" s="662" t="s">
        <v>1858</v>
      </c>
      <c r="L439" s="664">
        <v>118.26980227058357</v>
      </c>
      <c r="M439" s="664">
        <v>2</v>
      </c>
      <c r="N439" s="665">
        <v>236.53960454116714</v>
      </c>
    </row>
    <row r="440" spans="1:14" ht="14.4" customHeight="1" x14ac:dyDescent="0.3">
      <c r="A440" s="660" t="s">
        <v>571</v>
      </c>
      <c r="B440" s="661" t="s">
        <v>572</v>
      </c>
      <c r="C440" s="662" t="s">
        <v>581</v>
      </c>
      <c r="D440" s="663" t="s">
        <v>2538</v>
      </c>
      <c r="E440" s="662" t="s">
        <v>596</v>
      </c>
      <c r="F440" s="663" t="s">
        <v>2543</v>
      </c>
      <c r="G440" s="662" t="s">
        <v>608</v>
      </c>
      <c r="H440" s="662" t="s">
        <v>1859</v>
      </c>
      <c r="I440" s="662" t="s">
        <v>1860</v>
      </c>
      <c r="J440" s="662" t="s">
        <v>1861</v>
      </c>
      <c r="K440" s="662" t="s">
        <v>1862</v>
      </c>
      <c r="L440" s="664">
        <v>65.460000000000036</v>
      </c>
      <c r="M440" s="664">
        <v>1</v>
      </c>
      <c r="N440" s="665">
        <v>65.460000000000036</v>
      </c>
    </row>
    <row r="441" spans="1:14" ht="14.4" customHeight="1" x14ac:dyDescent="0.3">
      <c r="A441" s="660" t="s">
        <v>571</v>
      </c>
      <c r="B441" s="661" t="s">
        <v>572</v>
      </c>
      <c r="C441" s="662" t="s">
        <v>581</v>
      </c>
      <c r="D441" s="663" t="s">
        <v>2538</v>
      </c>
      <c r="E441" s="662" t="s">
        <v>596</v>
      </c>
      <c r="F441" s="663" t="s">
        <v>2543</v>
      </c>
      <c r="G441" s="662" t="s">
        <v>608</v>
      </c>
      <c r="H441" s="662" t="s">
        <v>1863</v>
      </c>
      <c r="I441" s="662" t="s">
        <v>1864</v>
      </c>
      <c r="J441" s="662" t="s">
        <v>907</v>
      </c>
      <c r="K441" s="662" t="s">
        <v>1865</v>
      </c>
      <c r="L441" s="664">
        <v>59.319999999999993</v>
      </c>
      <c r="M441" s="664">
        <v>1</v>
      </c>
      <c r="N441" s="665">
        <v>59.319999999999993</v>
      </c>
    </row>
    <row r="442" spans="1:14" ht="14.4" customHeight="1" x14ac:dyDescent="0.3">
      <c r="A442" s="660" t="s">
        <v>571</v>
      </c>
      <c r="B442" s="661" t="s">
        <v>572</v>
      </c>
      <c r="C442" s="662" t="s">
        <v>581</v>
      </c>
      <c r="D442" s="663" t="s">
        <v>2538</v>
      </c>
      <c r="E442" s="662" t="s">
        <v>596</v>
      </c>
      <c r="F442" s="663" t="s">
        <v>2543</v>
      </c>
      <c r="G442" s="662" t="s">
        <v>608</v>
      </c>
      <c r="H442" s="662" t="s">
        <v>1866</v>
      </c>
      <c r="I442" s="662" t="s">
        <v>1867</v>
      </c>
      <c r="J442" s="662" t="s">
        <v>1868</v>
      </c>
      <c r="K442" s="662" t="s">
        <v>1869</v>
      </c>
      <c r="L442" s="664">
        <v>37.790000000000006</v>
      </c>
      <c r="M442" s="664">
        <v>1</v>
      </c>
      <c r="N442" s="665">
        <v>37.790000000000006</v>
      </c>
    </row>
    <row r="443" spans="1:14" ht="14.4" customHeight="1" x14ac:dyDescent="0.3">
      <c r="A443" s="660" t="s">
        <v>571</v>
      </c>
      <c r="B443" s="661" t="s">
        <v>572</v>
      </c>
      <c r="C443" s="662" t="s">
        <v>581</v>
      </c>
      <c r="D443" s="663" t="s">
        <v>2538</v>
      </c>
      <c r="E443" s="662" t="s">
        <v>596</v>
      </c>
      <c r="F443" s="663" t="s">
        <v>2543</v>
      </c>
      <c r="G443" s="662" t="s">
        <v>608</v>
      </c>
      <c r="H443" s="662" t="s">
        <v>1870</v>
      </c>
      <c r="I443" s="662" t="s">
        <v>1871</v>
      </c>
      <c r="J443" s="662" t="s">
        <v>1872</v>
      </c>
      <c r="K443" s="662" t="s">
        <v>1873</v>
      </c>
      <c r="L443" s="664">
        <v>91.289997508019795</v>
      </c>
      <c r="M443" s="664">
        <v>1</v>
      </c>
      <c r="N443" s="665">
        <v>91.289997508019795</v>
      </c>
    </row>
    <row r="444" spans="1:14" ht="14.4" customHeight="1" x14ac:dyDescent="0.3">
      <c r="A444" s="660" t="s">
        <v>571</v>
      </c>
      <c r="B444" s="661" t="s">
        <v>572</v>
      </c>
      <c r="C444" s="662" t="s">
        <v>581</v>
      </c>
      <c r="D444" s="663" t="s">
        <v>2538</v>
      </c>
      <c r="E444" s="662" t="s">
        <v>596</v>
      </c>
      <c r="F444" s="663" t="s">
        <v>2543</v>
      </c>
      <c r="G444" s="662" t="s">
        <v>608</v>
      </c>
      <c r="H444" s="662" t="s">
        <v>1874</v>
      </c>
      <c r="I444" s="662" t="s">
        <v>1875</v>
      </c>
      <c r="J444" s="662" t="s">
        <v>1876</v>
      </c>
      <c r="K444" s="662" t="s">
        <v>1877</v>
      </c>
      <c r="L444" s="664">
        <v>376.67365255237587</v>
      </c>
      <c r="M444" s="664">
        <v>6</v>
      </c>
      <c r="N444" s="665">
        <v>2260.0419153142552</v>
      </c>
    </row>
    <row r="445" spans="1:14" ht="14.4" customHeight="1" x14ac:dyDescent="0.3">
      <c r="A445" s="660" t="s">
        <v>571</v>
      </c>
      <c r="B445" s="661" t="s">
        <v>572</v>
      </c>
      <c r="C445" s="662" t="s">
        <v>581</v>
      </c>
      <c r="D445" s="663" t="s">
        <v>2538</v>
      </c>
      <c r="E445" s="662" t="s">
        <v>596</v>
      </c>
      <c r="F445" s="663" t="s">
        <v>2543</v>
      </c>
      <c r="G445" s="662" t="s">
        <v>608</v>
      </c>
      <c r="H445" s="662" t="s">
        <v>997</v>
      </c>
      <c r="I445" s="662" t="s">
        <v>998</v>
      </c>
      <c r="J445" s="662" t="s">
        <v>719</v>
      </c>
      <c r="K445" s="662" t="s">
        <v>999</v>
      </c>
      <c r="L445" s="664">
        <v>63.683333333333337</v>
      </c>
      <c r="M445" s="664">
        <v>3</v>
      </c>
      <c r="N445" s="665">
        <v>191.05</v>
      </c>
    </row>
    <row r="446" spans="1:14" ht="14.4" customHeight="1" x14ac:dyDescent="0.3">
      <c r="A446" s="660" t="s">
        <v>571</v>
      </c>
      <c r="B446" s="661" t="s">
        <v>572</v>
      </c>
      <c r="C446" s="662" t="s">
        <v>581</v>
      </c>
      <c r="D446" s="663" t="s">
        <v>2538</v>
      </c>
      <c r="E446" s="662" t="s">
        <v>596</v>
      </c>
      <c r="F446" s="663" t="s">
        <v>2543</v>
      </c>
      <c r="G446" s="662" t="s">
        <v>608</v>
      </c>
      <c r="H446" s="662" t="s">
        <v>1878</v>
      </c>
      <c r="I446" s="662" t="s">
        <v>1879</v>
      </c>
      <c r="J446" s="662" t="s">
        <v>1880</v>
      </c>
      <c r="K446" s="662" t="s">
        <v>1881</v>
      </c>
      <c r="L446" s="664">
        <v>36.519939069867945</v>
      </c>
      <c r="M446" s="664">
        <v>3</v>
      </c>
      <c r="N446" s="665">
        <v>109.55981720960384</v>
      </c>
    </row>
    <row r="447" spans="1:14" ht="14.4" customHeight="1" x14ac:dyDescent="0.3">
      <c r="A447" s="660" t="s">
        <v>571</v>
      </c>
      <c r="B447" s="661" t="s">
        <v>572</v>
      </c>
      <c r="C447" s="662" t="s">
        <v>581</v>
      </c>
      <c r="D447" s="663" t="s">
        <v>2538</v>
      </c>
      <c r="E447" s="662" t="s">
        <v>596</v>
      </c>
      <c r="F447" s="663" t="s">
        <v>2543</v>
      </c>
      <c r="G447" s="662" t="s">
        <v>608</v>
      </c>
      <c r="H447" s="662" t="s">
        <v>1882</v>
      </c>
      <c r="I447" s="662" t="s">
        <v>1883</v>
      </c>
      <c r="J447" s="662" t="s">
        <v>1880</v>
      </c>
      <c r="K447" s="662" t="s">
        <v>1884</v>
      </c>
      <c r="L447" s="664">
        <v>65.45</v>
      </c>
      <c r="M447" s="664">
        <v>3</v>
      </c>
      <c r="N447" s="665">
        <v>196.35000000000002</v>
      </c>
    </row>
    <row r="448" spans="1:14" ht="14.4" customHeight="1" x14ac:dyDescent="0.3">
      <c r="A448" s="660" t="s">
        <v>571</v>
      </c>
      <c r="B448" s="661" t="s">
        <v>572</v>
      </c>
      <c r="C448" s="662" t="s">
        <v>581</v>
      </c>
      <c r="D448" s="663" t="s">
        <v>2538</v>
      </c>
      <c r="E448" s="662" t="s">
        <v>596</v>
      </c>
      <c r="F448" s="663" t="s">
        <v>2543</v>
      </c>
      <c r="G448" s="662" t="s">
        <v>608</v>
      </c>
      <c r="H448" s="662" t="s">
        <v>1000</v>
      </c>
      <c r="I448" s="662" t="s">
        <v>1001</v>
      </c>
      <c r="J448" s="662" t="s">
        <v>1002</v>
      </c>
      <c r="K448" s="662" t="s">
        <v>1003</v>
      </c>
      <c r="L448" s="664">
        <v>54.539999999999942</v>
      </c>
      <c r="M448" s="664">
        <v>3</v>
      </c>
      <c r="N448" s="665">
        <v>163.61999999999983</v>
      </c>
    </row>
    <row r="449" spans="1:14" ht="14.4" customHeight="1" x14ac:dyDescent="0.3">
      <c r="A449" s="660" t="s">
        <v>571</v>
      </c>
      <c r="B449" s="661" t="s">
        <v>572</v>
      </c>
      <c r="C449" s="662" t="s">
        <v>581</v>
      </c>
      <c r="D449" s="663" t="s">
        <v>2538</v>
      </c>
      <c r="E449" s="662" t="s">
        <v>596</v>
      </c>
      <c r="F449" s="663" t="s">
        <v>2543</v>
      </c>
      <c r="G449" s="662" t="s">
        <v>608</v>
      </c>
      <c r="H449" s="662" t="s">
        <v>1004</v>
      </c>
      <c r="I449" s="662" t="s">
        <v>1005</v>
      </c>
      <c r="J449" s="662" t="s">
        <v>1006</v>
      </c>
      <c r="K449" s="662" t="s">
        <v>1007</v>
      </c>
      <c r="L449" s="664">
        <v>14.950513884677102</v>
      </c>
      <c r="M449" s="664">
        <v>64</v>
      </c>
      <c r="N449" s="665">
        <v>956.83288861933454</v>
      </c>
    </row>
    <row r="450" spans="1:14" ht="14.4" customHeight="1" x14ac:dyDescent="0.3">
      <c r="A450" s="660" t="s">
        <v>571</v>
      </c>
      <c r="B450" s="661" t="s">
        <v>572</v>
      </c>
      <c r="C450" s="662" t="s">
        <v>581</v>
      </c>
      <c r="D450" s="663" t="s">
        <v>2538</v>
      </c>
      <c r="E450" s="662" t="s">
        <v>596</v>
      </c>
      <c r="F450" s="663" t="s">
        <v>2543</v>
      </c>
      <c r="G450" s="662" t="s">
        <v>608</v>
      </c>
      <c r="H450" s="662" t="s">
        <v>1008</v>
      </c>
      <c r="I450" s="662" t="s">
        <v>1009</v>
      </c>
      <c r="J450" s="662" t="s">
        <v>1010</v>
      </c>
      <c r="K450" s="662" t="s">
        <v>1011</v>
      </c>
      <c r="L450" s="664">
        <v>9.4868516195424561</v>
      </c>
      <c r="M450" s="664">
        <v>118</v>
      </c>
      <c r="N450" s="665">
        <v>1119.4484911060099</v>
      </c>
    </row>
    <row r="451" spans="1:14" ht="14.4" customHeight="1" x14ac:dyDescent="0.3">
      <c r="A451" s="660" t="s">
        <v>571</v>
      </c>
      <c r="B451" s="661" t="s">
        <v>572</v>
      </c>
      <c r="C451" s="662" t="s">
        <v>581</v>
      </c>
      <c r="D451" s="663" t="s">
        <v>2538</v>
      </c>
      <c r="E451" s="662" t="s">
        <v>596</v>
      </c>
      <c r="F451" s="663" t="s">
        <v>2543</v>
      </c>
      <c r="G451" s="662" t="s">
        <v>608</v>
      </c>
      <c r="H451" s="662" t="s">
        <v>1885</v>
      </c>
      <c r="I451" s="662" t="s">
        <v>216</v>
      </c>
      <c r="J451" s="662" t="s">
        <v>1886</v>
      </c>
      <c r="K451" s="662"/>
      <c r="L451" s="664">
        <v>116.07887223240968</v>
      </c>
      <c r="M451" s="664">
        <v>1</v>
      </c>
      <c r="N451" s="665">
        <v>116.07887223240968</v>
      </c>
    </row>
    <row r="452" spans="1:14" ht="14.4" customHeight="1" x14ac:dyDescent="0.3">
      <c r="A452" s="660" t="s">
        <v>571</v>
      </c>
      <c r="B452" s="661" t="s">
        <v>572</v>
      </c>
      <c r="C452" s="662" t="s">
        <v>581</v>
      </c>
      <c r="D452" s="663" t="s">
        <v>2538</v>
      </c>
      <c r="E452" s="662" t="s">
        <v>596</v>
      </c>
      <c r="F452" s="663" t="s">
        <v>2543</v>
      </c>
      <c r="G452" s="662" t="s">
        <v>608</v>
      </c>
      <c r="H452" s="662" t="s">
        <v>1887</v>
      </c>
      <c r="I452" s="662" t="s">
        <v>216</v>
      </c>
      <c r="J452" s="662" t="s">
        <v>1888</v>
      </c>
      <c r="K452" s="662"/>
      <c r="L452" s="664">
        <v>114.21000000000002</v>
      </c>
      <c r="M452" s="664">
        <v>2</v>
      </c>
      <c r="N452" s="665">
        <v>228.42000000000004</v>
      </c>
    </row>
    <row r="453" spans="1:14" ht="14.4" customHeight="1" x14ac:dyDescent="0.3">
      <c r="A453" s="660" t="s">
        <v>571</v>
      </c>
      <c r="B453" s="661" t="s">
        <v>572</v>
      </c>
      <c r="C453" s="662" t="s">
        <v>581</v>
      </c>
      <c r="D453" s="663" t="s">
        <v>2538</v>
      </c>
      <c r="E453" s="662" t="s">
        <v>596</v>
      </c>
      <c r="F453" s="663" t="s">
        <v>2543</v>
      </c>
      <c r="G453" s="662" t="s">
        <v>608</v>
      </c>
      <c r="H453" s="662" t="s">
        <v>1014</v>
      </c>
      <c r="I453" s="662" t="s">
        <v>1015</v>
      </c>
      <c r="J453" s="662" t="s">
        <v>1016</v>
      </c>
      <c r="K453" s="662" t="s">
        <v>1017</v>
      </c>
      <c r="L453" s="664">
        <v>161.48972591832558</v>
      </c>
      <c r="M453" s="664">
        <v>4</v>
      </c>
      <c r="N453" s="665">
        <v>645.9589036733023</v>
      </c>
    </row>
    <row r="454" spans="1:14" ht="14.4" customHeight="1" x14ac:dyDescent="0.3">
      <c r="A454" s="660" t="s">
        <v>571</v>
      </c>
      <c r="B454" s="661" t="s">
        <v>572</v>
      </c>
      <c r="C454" s="662" t="s">
        <v>581</v>
      </c>
      <c r="D454" s="663" t="s">
        <v>2538</v>
      </c>
      <c r="E454" s="662" t="s">
        <v>596</v>
      </c>
      <c r="F454" s="663" t="s">
        <v>2543</v>
      </c>
      <c r="G454" s="662" t="s">
        <v>608</v>
      </c>
      <c r="H454" s="662" t="s">
        <v>1025</v>
      </c>
      <c r="I454" s="662" t="s">
        <v>1026</v>
      </c>
      <c r="J454" s="662" t="s">
        <v>991</v>
      </c>
      <c r="K454" s="662" t="s">
        <v>1027</v>
      </c>
      <c r="L454" s="664">
        <v>67.503333333333345</v>
      </c>
      <c r="M454" s="664">
        <v>6</v>
      </c>
      <c r="N454" s="665">
        <v>405.0200000000001</v>
      </c>
    </row>
    <row r="455" spans="1:14" ht="14.4" customHeight="1" x14ac:dyDescent="0.3">
      <c r="A455" s="660" t="s">
        <v>571</v>
      </c>
      <c r="B455" s="661" t="s">
        <v>572</v>
      </c>
      <c r="C455" s="662" t="s">
        <v>581</v>
      </c>
      <c r="D455" s="663" t="s">
        <v>2538</v>
      </c>
      <c r="E455" s="662" t="s">
        <v>596</v>
      </c>
      <c r="F455" s="663" t="s">
        <v>2543</v>
      </c>
      <c r="G455" s="662" t="s">
        <v>608</v>
      </c>
      <c r="H455" s="662" t="s">
        <v>1889</v>
      </c>
      <c r="I455" s="662" t="s">
        <v>1890</v>
      </c>
      <c r="J455" s="662" t="s">
        <v>1891</v>
      </c>
      <c r="K455" s="662" t="s">
        <v>940</v>
      </c>
      <c r="L455" s="664">
        <v>76.2</v>
      </c>
      <c r="M455" s="664">
        <v>2</v>
      </c>
      <c r="N455" s="665">
        <v>152.4</v>
      </c>
    </row>
    <row r="456" spans="1:14" ht="14.4" customHeight="1" x14ac:dyDescent="0.3">
      <c r="A456" s="660" t="s">
        <v>571</v>
      </c>
      <c r="B456" s="661" t="s">
        <v>572</v>
      </c>
      <c r="C456" s="662" t="s">
        <v>581</v>
      </c>
      <c r="D456" s="663" t="s">
        <v>2538</v>
      </c>
      <c r="E456" s="662" t="s">
        <v>596</v>
      </c>
      <c r="F456" s="663" t="s">
        <v>2543</v>
      </c>
      <c r="G456" s="662" t="s">
        <v>608</v>
      </c>
      <c r="H456" s="662" t="s">
        <v>1892</v>
      </c>
      <c r="I456" s="662" t="s">
        <v>1893</v>
      </c>
      <c r="J456" s="662" t="s">
        <v>1894</v>
      </c>
      <c r="K456" s="662" t="s">
        <v>1895</v>
      </c>
      <c r="L456" s="664">
        <v>33.119917113664833</v>
      </c>
      <c r="M456" s="664">
        <v>2</v>
      </c>
      <c r="N456" s="665">
        <v>66.239834227329666</v>
      </c>
    </row>
    <row r="457" spans="1:14" ht="14.4" customHeight="1" x14ac:dyDescent="0.3">
      <c r="A457" s="660" t="s">
        <v>571</v>
      </c>
      <c r="B457" s="661" t="s">
        <v>572</v>
      </c>
      <c r="C457" s="662" t="s">
        <v>581</v>
      </c>
      <c r="D457" s="663" t="s">
        <v>2538</v>
      </c>
      <c r="E457" s="662" t="s">
        <v>596</v>
      </c>
      <c r="F457" s="663" t="s">
        <v>2543</v>
      </c>
      <c r="G457" s="662" t="s">
        <v>608</v>
      </c>
      <c r="H457" s="662" t="s">
        <v>1028</v>
      </c>
      <c r="I457" s="662" t="s">
        <v>1029</v>
      </c>
      <c r="J457" s="662" t="s">
        <v>635</v>
      </c>
      <c r="K457" s="662" t="s">
        <v>1030</v>
      </c>
      <c r="L457" s="664">
        <v>49.456585884440493</v>
      </c>
      <c r="M457" s="664">
        <v>3</v>
      </c>
      <c r="N457" s="665">
        <v>148.36975765332147</v>
      </c>
    </row>
    <row r="458" spans="1:14" ht="14.4" customHeight="1" x14ac:dyDescent="0.3">
      <c r="A458" s="660" t="s">
        <v>571</v>
      </c>
      <c r="B458" s="661" t="s">
        <v>572</v>
      </c>
      <c r="C458" s="662" t="s">
        <v>581</v>
      </c>
      <c r="D458" s="663" t="s">
        <v>2538</v>
      </c>
      <c r="E458" s="662" t="s">
        <v>596</v>
      </c>
      <c r="F458" s="663" t="s">
        <v>2543</v>
      </c>
      <c r="G458" s="662" t="s">
        <v>608</v>
      </c>
      <c r="H458" s="662" t="s">
        <v>1031</v>
      </c>
      <c r="I458" s="662" t="s">
        <v>1032</v>
      </c>
      <c r="J458" s="662" t="s">
        <v>1033</v>
      </c>
      <c r="K458" s="662" t="s">
        <v>1034</v>
      </c>
      <c r="L458" s="664">
        <v>141.49</v>
      </c>
      <c r="M458" s="664">
        <v>4</v>
      </c>
      <c r="N458" s="665">
        <v>565.96</v>
      </c>
    </row>
    <row r="459" spans="1:14" ht="14.4" customHeight="1" x14ac:dyDescent="0.3">
      <c r="A459" s="660" t="s">
        <v>571</v>
      </c>
      <c r="B459" s="661" t="s">
        <v>572</v>
      </c>
      <c r="C459" s="662" t="s">
        <v>581</v>
      </c>
      <c r="D459" s="663" t="s">
        <v>2538</v>
      </c>
      <c r="E459" s="662" t="s">
        <v>596</v>
      </c>
      <c r="F459" s="663" t="s">
        <v>2543</v>
      </c>
      <c r="G459" s="662" t="s">
        <v>608</v>
      </c>
      <c r="H459" s="662" t="s">
        <v>1896</v>
      </c>
      <c r="I459" s="662" t="s">
        <v>216</v>
      </c>
      <c r="J459" s="662" t="s">
        <v>1897</v>
      </c>
      <c r="K459" s="662"/>
      <c r="L459" s="664">
        <v>75.165129776170019</v>
      </c>
      <c r="M459" s="664">
        <v>3</v>
      </c>
      <c r="N459" s="665">
        <v>225.49538932851004</v>
      </c>
    </row>
    <row r="460" spans="1:14" ht="14.4" customHeight="1" x14ac:dyDescent="0.3">
      <c r="A460" s="660" t="s">
        <v>571</v>
      </c>
      <c r="B460" s="661" t="s">
        <v>572</v>
      </c>
      <c r="C460" s="662" t="s">
        <v>581</v>
      </c>
      <c r="D460" s="663" t="s">
        <v>2538</v>
      </c>
      <c r="E460" s="662" t="s">
        <v>596</v>
      </c>
      <c r="F460" s="663" t="s">
        <v>2543</v>
      </c>
      <c r="G460" s="662" t="s">
        <v>608</v>
      </c>
      <c r="H460" s="662" t="s">
        <v>1898</v>
      </c>
      <c r="I460" s="662" t="s">
        <v>1898</v>
      </c>
      <c r="J460" s="662" t="s">
        <v>1899</v>
      </c>
      <c r="K460" s="662" t="s">
        <v>1900</v>
      </c>
      <c r="L460" s="664">
        <v>254.86042994591648</v>
      </c>
      <c r="M460" s="664">
        <v>3</v>
      </c>
      <c r="N460" s="665">
        <v>764.58128983774941</v>
      </c>
    </row>
    <row r="461" spans="1:14" ht="14.4" customHeight="1" x14ac:dyDescent="0.3">
      <c r="A461" s="660" t="s">
        <v>571</v>
      </c>
      <c r="B461" s="661" t="s">
        <v>572</v>
      </c>
      <c r="C461" s="662" t="s">
        <v>581</v>
      </c>
      <c r="D461" s="663" t="s">
        <v>2538</v>
      </c>
      <c r="E461" s="662" t="s">
        <v>596</v>
      </c>
      <c r="F461" s="663" t="s">
        <v>2543</v>
      </c>
      <c r="G461" s="662" t="s">
        <v>608</v>
      </c>
      <c r="H461" s="662" t="s">
        <v>1035</v>
      </c>
      <c r="I461" s="662" t="s">
        <v>1036</v>
      </c>
      <c r="J461" s="662" t="s">
        <v>1037</v>
      </c>
      <c r="K461" s="662" t="s">
        <v>1038</v>
      </c>
      <c r="L461" s="664">
        <v>254.98000000000002</v>
      </c>
      <c r="M461" s="664">
        <v>1</v>
      </c>
      <c r="N461" s="665">
        <v>254.98000000000002</v>
      </c>
    </row>
    <row r="462" spans="1:14" ht="14.4" customHeight="1" x14ac:dyDescent="0.3">
      <c r="A462" s="660" t="s">
        <v>571</v>
      </c>
      <c r="B462" s="661" t="s">
        <v>572</v>
      </c>
      <c r="C462" s="662" t="s">
        <v>581</v>
      </c>
      <c r="D462" s="663" t="s">
        <v>2538</v>
      </c>
      <c r="E462" s="662" t="s">
        <v>596</v>
      </c>
      <c r="F462" s="663" t="s">
        <v>2543</v>
      </c>
      <c r="G462" s="662" t="s">
        <v>608</v>
      </c>
      <c r="H462" s="662" t="s">
        <v>1901</v>
      </c>
      <c r="I462" s="662" t="s">
        <v>1902</v>
      </c>
      <c r="J462" s="662" t="s">
        <v>1903</v>
      </c>
      <c r="K462" s="662" t="s">
        <v>1904</v>
      </c>
      <c r="L462" s="664">
        <v>11.614439480879174</v>
      </c>
      <c r="M462" s="664">
        <v>1</v>
      </c>
      <c r="N462" s="665">
        <v>11.614439480879174</v>
      </c>
    </row>
    <row r="463" spans="1:14" ht="14.4" customHeight="1" x14ac:dyDescent="0.3">
      <c r="A463" s="660" t="s">
        <v>571</v>
      </c>
      <c r="B463" s="661" t="s">
        <v>572</v>
      </c>
      <c r="C463" s="662" t="s">
        <v>581</v>
      </c>
      <c r="D463" s="663" t="s">
        <v>2538</v>
      </c>
      <c r="E463" s="662" t="s">
        <v>596</v>
      </c>
      <c r="F463" s="663" t="s">
        <v>2543</v>
      </c>
      <c r="G463" s="662" t="s">
        <v>608</v>
      </c>
      <c r="H463" s="662" t="s">
        <v>1039</v>
      </c>
      <c r="I463" s="662" t="s">
        <v>1040</v>
      </c>
      <c r="J463" s="662" t="s">
        <v>1041</v>
      </c>
      <c r="K463" s="662" t="s">
        <v>1042</v>
      </c>
      <c r="L463" s="664">
        <v>19.64784483778201</v>
      </c>
      <c r="M463" s="664">
        <v>650</v>
      </c>
      <c r="N463" s="665">
        <v>12771.099144558306</v>
      </c>
    </row>
    <row r="464" spans="1:14" ht="14.4" customHeight="1" x14ac:dyDescent="0.3">
      <c r="A464" s="660" t="s">
        <v>571</v>
      </c>
      <c r="B464" s="661" t="s">
        <v>572</v>
      </c>
      <c r="C464" s="662" t="s">
        <v>581</v>
      </c>
      <c r="D464" s="663" t="s">
        <v>2538</v>
      </c>
      <c r="E464" s="662" t="s">
        <v>596</v>
      </c>
      <c r="F464" s="663" t="s">
        <v>2543</v>
      </c>
      <c r="G464" s="662" t="s">
        <v>608</v>
      </c>
      <c r="H464" s="662" t="s">
        <v>1043</v>
      </c>
      <c r="I464" s="662" t="s">
        <v>216</v>
      </c>
      <c r="J464" s="662" t="s">
        <v>1044</v>
      </c>
      <c r="K464" s="662"/>
      <c r="L464" s="664">
        <v>64.649999999999949</v>
      </c>
      <c r="M464" s="664">
        <v>3</v>
      </c>
      <c r="N464" s="665">
        <v>193.94999999999985</v>
      </c>
    </row>
    <row r="465" spans="1:14" ht="14.4" customHeight="1" x14ac:dyDescent="0.3">
      <c r="A465" s="660" t="s">
        <v>571</v>
      </c>
      <c r="B465" s="661" t="s">
        <v>572</v>
      </c>
      <c r="C465" s="662" t="s">
        <v>581</v>
      </c>
      <c r="D465" s="663" t="s">
        <v>2538</v>
      </c>
      <c r="E465" s="662" t="s">
        <v>596</v>
      </c>
      <c r="F465" s="663" t="s">
        <v>2543</v>
      </c>
      <c r="G465" s="662" t="s">
        <v>608</v>
      </c>
      <c r="H465" s="662" t="s">
        <v>1905</v>
      </c>
      <c r="I465" s="662" t="s">
        <v>1906</v>
      </c>
      <c r="J465" s="662" t="s">
        <v>1907</v>
      </c>
      <c r="K465" s="662" t="s">
        <v>977</v>
      </c>
      <c r="L465" s="664">
        <v>50.130000000000017</v>
      </c>
      <c r="M465" s="664">
        <v>2</v>
      </c>
      <c r="N465" s="665">
        <v>100.26000000000003</v>
      </c>
    </row>
    <row r="466" spans="1:14" ht="14.4" customHeight="1" x14ac:dyDescent="0.3">
      <c r="A466" s="660" t="s">
        <v>571</v>
      </c>
      <c r="B466" s="661" t="s">
        <v>572</v>
      </c>
      <c r="C466" s="662" t="s">
        <v>581</v>
      </c>
      <c r="D466" s="663" t="s">
        <v>2538</v>
      </c>
      <c r="E466" s="662" t="s">
        <v>596</v>
      </c>
      <c r="F466" s="663" t="s">
        <v>2543</v>
      </c>
      <c r="G466" s="662" t="s">
        <v>608</v>
      </c>
      <c r="H466" s="662" t="s">
        <v>1908</v>
      </c>
      <c r="I466" s="662" t="s">
        <v>1909</v>
      </c>
      <c r="J466" s="662" t="s">
        <v>1910</v>
      </c>
      <c r="K466" s="662" t="s">
        <v>1911</v>
      </c>
      <c r="L466" s="664">
        <v>555.41999999999996</v>
      </c>
      <c r="M466" s="664">
        <v>5</v>
      </c>
      <c r="N466" s="665">
        <v>2777.1</v>
      </c>
    </row>
    <row r="467" spans="1:14" ht="14.4" customHeight="1" x14ac:dyDescent="0.3">
      <c r="A467" s="660" t="s">
        <v>571</v>
      </c>
      <c r="B467" s="661" t="s">
        <v>572</v>
      </c>
      <c r="C467" s="662" t="s">
        <v>581</v>
      </c>
      <c r="D467" s="663" t="s">
        <v>2538</v>
      </c>
      <c r="E467" s="662" t="s">
        <v>596</v>
      </c>
      <c r="F467" s="663" t="s">
        <v>2543</v>
      </c>
      <c r="G467" s="662" t="s">
        <v>608</v>
      </c>
      <c r="H467" s="662" t="s">
        <v>1912</v>
      </c>
      <c r="I467" s="662" t="s">
        <v>1913</v>
      </c>
      <c r="J467" s="662" t="s">
        <v>1910</v>
      </c>
      <c r="K467" s="662" t="s">
        <v>1914</v>
      </c>
      <c r="L467" s="664">
        <v>240.97499999999999</v>
      </c>
      <c r="M467" s="664">
        <v>6</v>
      </c>
      <c r="N467" s="665">
        <v>1445.85</v>
      </c>
    </row>
    <row r="468" spans="1:14" ht="14.4" customHeight="1" x14ac:dyDescent="0.3">
      <c r="A468" s="660" t="s">
        <v>571</v>
      </c>
      <c r="B468" s="661" t="s">
        <v>572</v>
      </c>
      <c r="C468" s="662" t="s">
        <v>581</v>
      </c>
      <c r="D468" s="663" t="s">
        <v>2538</v>
      </c>
      <c r="E468" s="662" t="s">
        <v>596</v>
      </c>
      <c r="F468" s="663" t="s">
        <v>2543</v>
      </c>
      <c r="G468" s="662" t="s">
        <v>608</v>
      </c>
      <c r="H468" s="662" t="s">
        <v>1915</v>
      </c>
      <c r="I468" s="662" t="s">
        <v>1916</v>
      </c>
      <c r="J468" s="662" t="s">
        <v>1917</v>
      </c>
      <c r="K468" s="662" t="s">
        <v>1918</v>
      </c>
      <c r="L468" s="664">
        <v>52.020000965982454</v>
      </c>
      <c r="M468" s="664">
        <v>2</v>
      </c>
      <c r="N468" s="665">
        <v>104.04000193196491</v>
      </c>
    </row>
    <row r="469" spans="1:14" ht="14.4" customHeight="1" x14ac:dyDescent="0.3">
      <c r="A469" s="660" t="s">
        <v>571</v>
      </c>
      <c r="B469" s="661" t="s">
        <v>572</v>
      </c>
      <c r="C469" s="662" t="s">
        <v>581</v>
      </c>
      <c r="D469" s="663" t="s">
        <v>2538</v>
      </c>
      <c r="E469" s="662" t="s">
        <v>596</v>
      </c>
      <c r="F469" s="663" t="s">
        <v>2543</v>
      </c>
      <c r="G469" s="662" t="s">
        <v>608</v>
      </c>
      <c r="H469" s="662" t="s">
        <v>1919</v>
      </c>
      <c r="I469" s="662" t="s">
        <v>1920</v>
      </c>
      <c r="J469" s="662" t="s">
        <v>972</v>
      </c>
      <c r="K469" s="662" t="s">
        <v>1921</v>
      </c>
      <c r="L469" s="664">
        <v>56.889999999999986</v>
      </c>
      <c r="M469" s="664">
        <v>2</v>
      </c>
      <c r="N469" s="665">
        <v>113.77999999999997</v>
      </c>
    </row>
    <row r="470" spans="1:14" ht="14.4" customHeight="1" x14ac:dyDescent="0.3">
      <c r="A470" s="660" t="s">
        <v>571</v>
      </c>
      <c r="B470" s="661" t="s">
        <v>572</v>
      </c>
      <c r="C470" s="662" t="s">
        <v>581</v>
      </c>
      <c r="D470" s="663" t="s">
        <v>2538</v>
      </c>
      <c r="E470" s="662" t="s">
        <v>596</v>
      </c>
      <c r="F470" s="663" t="s">
        <v>2543</v>
      </c>
      <c r="G470" s="662" t="s">
        <v>608</v>
      </c>
      <c r="H470" s="662" t="s">
        <v>1049</v>
      </c>
      <c r="I470" s="662" t="s">
        <v>1050</v>
      </c>
      <c r="J470" s="662" t="s">
        <v>1051</v>
      </c>
      <c r="K470" s="662" t="s">
        <v>1052</v>
      </c>
      <c r="L470" s="664">
        <v>28.949999999999985</v>
      </c>
      <c r="M470" s="664">
        <v>1</v>
      </c>
      <c r="N470" s="665">
        <v>28.949999999999985</v>
      </c>
    </row>
    <row r="471" spans="1:14" ht="14.4" customHeight="1" x14ac:dyDescent="0.3">
      <c r="A471" s="660" t="s">
        <v>571</v>
      </c>
      <c r="B471" s="661" t="s">
        <v>572</v>
      </c>
      <c r="C471" s="662" t="s">
        <v>581</v>
      </c>
      <c r="D471" s="663" t="s">
        <v>2538</v>
      </c>
      <c r="E471" s="662" t="s">
        <v>596</v>
      </c>
      <c r="F471" s="663" t="s">
        <v>2543</v>
      </c>
      <c r="G471" s="662" t="s">
        <v>608</v>
      </c>
      <c r="H471" s="662" t="s">
        <v>1053</v>
      </c>
      <c r="I471" s="662" t="s">
        <v>1054</v>
      </c>
      <c r="J471" s="662" t="s">
        <v>1055</v>
      </c>
      <c r="K471" s="662" t="s">
        <v>1056</v>
      </c>
      <c r="L471" s="664">
        <v>41.064999999999991</v>
      </c>
      <c r="M471" s="664">
        <v>6</v>
      </c>
      <c r="N471" s="665">
        <v>246.38999999999993</v>
      </c>
    </row>
    <row r="472" spans="1:14" ht="14.4" customHeight="1" x14ac:dyDescent="0.3">
      <c r="A472" s="660" t="s">
        <v>571</v>
      </c>
      <c r="B472" s="661" t="s">
        <v>572</v>
      </c>
      <c r="C472" s="662" t="s">
        <v>581</v>
      </c>
      <c r="D472" s="663" t="s">
        <v>2538</v>
      </c>
      <c r="E472" s="662" t="s">
        <v>596</v>
      </c>
      <c r="F472" s="663" t="s">
        <v>2543</v>
      </c>
      <c r="G472" s="662" t="s">
        <v>608</v>
      </c>
      <c r="H472" s="662" t="s">
        <v>1922</v>
      </c>
      <c r="I472" s="662" t="s">
        <v>1923</v>
      </c>
      <c r="J472" s="662" t="s">
        <v>1924</v>
      </c>
      <c r="K472" s="662" t="s">
        <v>1925</v>
      </c>
      <c r="L472" s="664">
        <v>704.82500000000005</v>
      </c>
      <c r="M472" s="664">
        <v>2</v>
      </c>
      <c r="N472" s="665">
        <v>1409.65</v>
      </c>
    </row>
    <row r="473" spans="1:14" ht="14.4" customHeight="1" x14ac:dyDescent="0.3">
      <c r="A473" s="660" t="s">
        <v>571</v>
      </c>
      <c r="B473" s="661" t="s">
        <v>572</v>
      </c>
      <c r="C473" s="662" t="s">
        <v>581</v>
      </c>
      <c r="D473" s="663" t="s">
        <v>2538</v>
      </c>
      <c r="E473" s="662" t="s">
        <v>596</v>
      </c>
      <c r="F473" s="663" t="s">
        <v>2543</v>
      </c>
      <c r="G473" s="662" t="s">
        <v>608</v>
      </c>
      <c r="H473" s="662" t="s">
        <v>1057</v>
      </c>
      <c r="I473" s="662" t="s">
        <v>1058</v>
      </c>
      <c r="J473" s="662" t="s">
        <v>1059</v>
      </c>
      <c r="K473" s="662" t="s">
        <v>1060</v>
      </c>
      <c r="L473" s="664">
        <v>103.87733389465841</v>
      </c>
      <c r="M473" s="664">
        <v>28</v>
      </c>
      <c r="N473" s="665">
        <v>2908.5653490504355</v>
      </c>
    </row>
    <row r="474" spans="1:14" ht="14.4" customHeight="1" x14ac:dyDescent="0.3">
      <c r="A474" s="660" t="s">
        <v>571</v>
      </c>
      <c r="B474" s="661" t="s">
        <v>572</v>
      </c>
      <c r="C474" s="662" t="s">
        <v>581</v>
      </c>
      <c r="D474" s="663" t="s">
        <v>2538</v>
      </c>
      <c r="E474" s="662" t="s">
        <v>596</v>
      </c>
      <c r="F474" s="663" t="s">
        <v>2543</v>
      </c>
      <c r="G474" s="662" t="s">
        <v>608</v>
      </c>
      <c r="H474" s="662" t="s">
        <v>1926</v>
      </c>
      <c r="I474" s="662" t="s">
        <v>1927</v>
      </c>
      <c r="J474" s="662" t="s">
        <v>1928</v>
      </c>
      <c r="K474" s="662" t="s">
        <v>1929</v>
      </c>
      <c r="L474" s="664">
        <v>3616.0457142857135</v>
      </c>
      <c r="M474" s="664">
        <v>7</v>
      </c>
      <c r="N474" s="665">
        <v>25312.319999999996</v>
      </c>
    </row>
    <row r="475" spans="1:14" ht="14.4" customHeight="1" x14ac:dyDescent="0.3">
      <c r="A475" s="660" t="s">
        <v>571</v>
      </c>
      <c r="B475" s="661" t="s">
        <v>572</v>
      </c>
      <c r="C475" s="662" t="s">
        <v>581</v>
      </c>
      <c r="D475" s="663" t="s">
        <v>2538</v>
      </c>
      <c r="E475" s="662" t="s">
        <v>596</v>
      </c>
      <c r="F475" s="663" t="s">
        <v>2543</v>
      </c>
      <c r="G475" s="662" t="s">
        <v>608</v>
      </c>
      <c r="H475" s="662" t="s">
        <v>1061</v>
      </c>
      <c r="I475" s="662" t="s">
        <v>1062</v>
      </c>
      <c r="J475" s="662" t="s">
        <v>1063</v>
      </c>
      <c r="K475" s="662" t="s">
        <v>1064</v>
      </c>
      <c r="L475" s="664">
        <v>290.56158476962315</v>
      </c>
      <c r="M475" s="664">
        <v>9</v>
      </c>
      <c r="N475" s="665">
        <v>2615.0542629266083</v>
      </c>
    </row>
    <row r="476" spans="1:14" ht="14.4" customHeight="1" x14ac:dyDescent="0.3">
      <c r="A476" s="660" t="s">
        <v>571</v>
      </c>
      <c r="B476" s="661" t="s">
        <v>572</v>
      </c>
      <c r="C476" s="662" t="s">
        <v>581</v>
      </c>
      <c r="D476" s="663" t="s">
        <v>2538</v>
      </c>
      <c r="E476" s="662" t="s">
        <v>596</v>
      </c>
      <c r="F476" s="663" t="s">
        <v>2543</v>
      </c>
      <c r="G476" s="662" t="s">
        <v>608</v>
      </c>
      <c r="H476" s="662" t="s">
        <v>1065</v>
      </c>
      <c r="I476" s="662" t="s">
        <v>1066</v>
      </c>
      <c r="J476" s="662" t="s">
        <v>1067</v>
      </c>
      <c r="K476" s="662" t="s">
        <v>1068</v>
      </c>
      <c r="L476" s="664">
        <v>779.0622222222222</v>
      </c>
      <c r="M476" s="664">
        <v>3</v>
      </c>
      <c r="N476" s="665">
        <v>2337.1866666666665</v>
      </c>
    </row>
    <row r="477" spans="1:14" ht="14.4" customHeight="1" x14ac:dyDescent="0.3">
      <c r="A477" s="660" t="s">
        <v>571</v>
      </c>
      <c r="B477" s="661" t="s">
        <v>572</v>
      </c>
      <c r="C477" s="662" t="s">
        <v>581</v>
      </c>
      <c r="D477" s="663" t="s">
        <v>2538</v>
      </c>
      <c r="E477" s="662" t="s">
        <v>596</v>
      </c>
      <c r="F477" s="663" t="s">
        <v>2543</v>
      </c>
      <c r="G477" s="662" t="s">
        <v>608</v>
      </c>
      <c r="H477" s="662" t="s">
        <v>1069</v>
      </c>
      <c r="I477" s="662" t="s">
        <v>1070</v>
      </c>
      <c r="J477" s="662" t="s">
        <v>1071</v>
      </c>
      <c r="K477" s="662" t="s">
        <v>1072</v>
      </c>
      <c r="L477" s="664">
        <v>57.706366267532204</v>
      </c>
      <c r="M477" s="664">
        <v>9</v>
      </c>
      <c r="N477" s="665">
        <v>519.35729640778982</v>
      </c>
    </row>
    <row r="478" spans="1:14" ht="14.4" customHeight="1" x14ac:dyDescent="0.3">
      <c r="A478" s="660" t="s">
        <v>571</v>
      </c>
      <c r="B478" s="661" t="s">
        <v>572</v>
      </c>
      <c r="C478" s="662" t="s">
        <v>581</v>
      </c>
      <c r="D478" s="663" t="s">
        <v>2538</v>
      </c>
      <c r="E478" s="662" t="s">
        <v>596</v>
      </c>
      <c r="F478" s="663" t="s">
        <v>2543</v>
      </c>
      <c r="G478" s="662" t="s">
        <v>608</v>
      </c>
      <c r="H478" s="662" t="s">
        <v>1073</v>
      </c>
      <c r="I478" s="662" t="s">
        <v>1074</v>
      </c>
      <c r="J478" s="662" t="s">
        <v>1075</v>
      </c>
      <c r="K478" s="662" t="s">
        <v>1076</v>
      </c>
      <c r="L478" s="664">
        <v>41.663950091713339</v>
      </c>
      <c r="M478" s="664">
        <v>5</v>
      </c>
      <c r="N478" s="665">
        <v>208.31975045856669</v>
      </c>
    </row>
    <row r="479" spans="1:14" ht="14.4" customHeight="1" x14ac:dyDescent="0.3">
      <c r="A479" s="660" t="s">
        <v>571</v>
      </c>
      <c r="B479" s="661" t="s">
        <v>572</v>
      </c>
      <c r="C479" s="662" t="s">
        <v>581</v>
      </c>
      <c r="D479" s="663" t="s">
        <v>2538</v>
      </c>
      <c r="E479" s="662" t="s">
        <v>596</v>
      </c>
      <c r="F479" s="663" t="s">
        <v>2543</v>
      </c>
      <c r="G479" s="662" t="s">
        <v>608</v>
      </c>
      <c r="H479" s="662" t="s">
        <v>1077</v>
      </c>
      <c r="I479" s="662" t="s">
        <v>1078</v>
      </c>
      <c r="J479" s="662" t="s">
        <v>1079</v>
      </c>
      <c r="K479" s="662" t="s">
        <v>1080</v>
      </c>
      <c r="L479" s="664">
        <v>13.225998224326744</v>
      </c>
      <c r="M479" s="664">
        <v>17</v>
      </c>
      <c r="N479" s="665">
        <v>224.84196981355464</v>
      </c>
    </row>
    <row r="480" spans="1:14" ht="14.4" customHeight="1" x14ac:dyDescent="0.3">
      <c r="A480" s="660" t="s">
        <v>571</v>
      </c>
      <c r="B480" s="661" t="s">
        <v>572</v>
      </c>
      <c r="C480" s="662" t="s">
        <v>581</v>
      </c>
      <c r="D480" s="663" t="s">
        <v>2538</v>
      </c>
      <c r="E480" s="662" t="s">
        <v>596</v>
      </c>
      <c r="F480" s="663" t="s">
        <v>2543</v>
      </c>
      <c r="G480" s="662" t="s">
        <v>608</v>
      </c>
      <c r="H480" s="662" t="s">
        <v>1930</v>
      </c>
      <c r="I480" s="662" t="s">
        <v>216</v>
      </c>
      <c r="J480" s="662" t="s">
        <v>1931</v>
      </c>
      <c r="K480" s="662"/>
      <c r="L480" s="664">
        <v>105.17</v>
      </c>
      <c r="M480" s="664">
        <v>1</v>
      </c>
      <c r="N480" s="665">
        <v>105.17</v>
      </c>
    </row>
    <row r="481" spans="1:14" ht="14.4" customHeight="1" x14ac:dyDescent="0.3">
      <c r="A481" s="660" t="s">
        <v>571</v>
      </c>
      <c r="B481" s="661" t="s">
        <v>572</v>
      </c>
      <c r="C481" s="662" t="s">
        <v>581</v>
      </c>
      <c r="D481" s="663" t="s">
        <v>2538</v>
      </c>
      <c r="E481" s="662" t="s">
        <v>596</v>
      </c>
      <c r="F481" s="663" t="s">
        <v>2543</v>
      </c>
      <c r="G481" s="662" t="s">
        <v>608</v>
      </c>
      <c r="H481" s="662" t="s">
        <v>1932</v>
      </c>
      <c r="I481" s="662" t="s">
        <v>216</v>
      </c>
      <c r="J481" s="662" t="s">
        <v>1933</v>
      </c>
      <c r="K481" s="662"/>
      <c r="L481" s="664">
        <v>146.11000000000004</v>
      </c>
      <c r="M481" s="664">
        <v>2</v>
      </c>
      <c r="N481" s="665">
        <v>292.22000000000008</v>
      </c>
    </row>
    <row r="482" spans="1:14" ht="14.4" customHeight="1" x14ac:dyDescent="0.3">
      <c r="A482" s="660" t="s">
        <v>571</v>
      </c>
      <c r="B482" s="661" t="s">
        <v>572</v>
      </c>
      <c r="C482" s="662" t="s">
        <v>581</v>
      </c>
      <c r="D482" s="663" t="s">
        <v>2538</v>
      </c>
      <c r="E482" s="662" t="s">
        <v>596</v>
      </c>
      <c r="F482" s="663" t="s">
        <v>2543</v>
      </c>
      <c r="G482" s="662" t="s">
        <v>608</v>
      </c>
      <c r="H482" s="662" t="s">
        <v>1934</v>
      </c>
      <c r="I482" s="662" t="s">
        <v>1935</v>
      </c>
      <c r="J482" s="662" t="s">
        <v>1936</v>
      </c>
      <c r="K482" s="662" t="s">
        <v>1937</v>
      </c>
      <c r="L482" s="664">
        <v>193.55642112190205</v>
      </c>
      <c r="M482" s="664">
        <v>2</v>
      </c>
      <c r="N482" s="665">
        <v>387.1128422438041</v>
      </c>
    </row>
    <row r="483" spans="1:14" ht="14.4" customHeight="1" x14ac:dyDescent="0.3">
      <c r="A483" s="660" t="s">
        <v>571</v>
      </c>
      <c r="B483" s="661" t="s">
        <v>572</v>
      </c>
      <c r="C483" s="662" t="s">
        <v>581</v>
      </c>
      <c r="D483" s="663" t="s">
        <v>2538</v>
      </c>
      <c r="E483" s="662" t="s">
        <v>596</v>
      </c>
      <c r="F483" s="663" t="s">
        <v>2543</v>
      </c>
      <c r="G483" s="662" t="s">
        <v>608</v>
      </c>
      <c r="H483" s="662" t="s">
        <v>1938</v>
      </c>
      <c r="I483" s="662" t="s">
        <v>1939</v>
      </c>
      <c r="J483" s="662" t="s">
        <v>1940</v>
      </c>
      <c r="K483" s="662" t="s">
        <v>1941</v>
      </c>
      <c r="L483" s="664">
        <v>85.1</v>
      </c>
      <c r="M483" s="664">
        <v>1</v>
      </c>
      <c r="N483" s="665">
        <v>85.1</v>
      </c>
    </row>
    <row r="484" spans="1:14" ht="14.4" customHeight="1" x14ac:dyDescent="0.3">
      <c r="A484" s="660" t="s">
        <v>571</v>
      </c>
      <c r="B484" s="661" t="s">
        <v>572</v>
      </c>
      <c r="C484" s="662" t="s">
        <v>581</v>
      </c>
      <c r="D484" s="663" t="s">
        <v>2538</v>
      </c>
      <c r="E484" s="662" t="s">
        <v>596</v>
      </c>
      <c r="F484" s="663" t="s">
        <v>2543</v>
      </c>
      <c r="G484" s="662" t="s">
        <v>608</v>
      </c>
      <c r="H484" s="662" t="s">
        <v>1942</v>
      </c>
      <c r="I484" s="662" t="s">
        <v>1942</v>
      </c>
      <c r="J484" s="662" t="s">
        <v>1943</v>
      </c>
      <c r="K484" s="662" t="s">
        <v>1944</v>
      </c>
      <c r="L484" s="664">
        <v>158.79999999999998</v>
      </c>
      <c r="M484" s="664">
        <v>1</v>
      </c>
      <c r="N484" s="665">
        <v>158.79999999999998</v>
      </c>
    </row>
    <row r="485" spans="1:14" ht="14.4" customHeight="1" x14ac:dyDescent="0.3">
      <c r="A485" s="660" t="s">
        <v>571</v>
      </c>
      <c r="B485" s="661" t="s">
        <v>572</v>
      </c>
      <c r="C485" s="662" t="s">
        <v>581</v>
      </c>
      <c r="D485" s="663" t="s">
        <v>2538</v>
      </c>
      <c r="E485" s="662" t="s">
        <v>596</v>
      </c>
      <c r="F485" s="663" t="s">
        <v>2543</v>
      </c>
      <c r="G485" s="662" t="s">
        <v>608</v>
      </c>
      <c r="H485" s="662" t="s">
        <v>1945</v>
      </c>
      <c r="I485" s="662" t="s">
        <v>1946</v>
      </c>
      <c r="J485" s="662" t="s">
        <v>1947</v>
      </c>
      <c r="K485" s="662" t="s">
        <v>1948</v>
      </c>
      <c r="L485" s="664">
        <v>71.450120535335998</v>
      </c>
      <c r="M485" s="664">
        <v>1</v>
      </c>
      <c r="N485" s="665">
        <v>71.450120535335998</v>
      </c>
    </row>
    <row r="486" spans="1:14" ht="14.4" customHeight="1" x14ac:dyDescent="0.3">
      <c r="A486" s="660" t="s">
        <v>571</v>
      </c>
      <c r="B486" s="661" t="s">
        <v>572</v>
      </c>
      <c r="C486" s="662" t="s">
        <v>581</v>
      </c>
      <c r="D486" s="663" t="s">
        <v>2538</v>
      </c>
      <c r="E486" s="662" t="s">
        <v>596</v>
      </c>
      <c r="F486" s="663" t="s">
        <v>2543</v>
      </c>
      <c r="G486" s="662" t="s">
        <v>608</v>
      </c>
      <c r="H486" s="662" t="s">
        <v>1081</v>
      </c>
      <c r="I486" s="662" t="s">
        <v>1082</v>
      </c>
      <c r="J486" s="662" t="s">
        <v>1083</v>
      </c>
      <c r="K486" s="662" t="s">
        <v>1084</v>
      </c>
      <c r="L486" s="664">
        <v>132.66125</v>
      </c>
      <c r="M486" s="664">
        <v>8</v>
      </c>
      <c r="N486" s="665">
        <v>1061.29</v>
      </c>
    </row>
    <row r="487" spans="1:14" ht="14.4" customHeight="1" x14ac:dyDescent="0.3">
      <c r="A487" s="660" t="s">
        <v>571</v>
      </c>
      <c r="B487" s="661" t="s">
        <v>572</v>
      </c>
      <c r="C487" s="662" t="s">
        <v>581</v>
      </c>
      <c r="D487" s="663" t="s">
        <v>2538</v>
      </c>
      <c r="E487" s="662" t="s">
        <v>596</v>
      </c>
      <c r="F487" s="663" t="s">
        <v>2543</v>
      </c>
      <c r="G487" s="662" t="s">
        <v>608</v>
      </c>
      <c r="H487" s="662" t="s">
        <v>1949</v>
      </c>
      <c r="I487" s="662" t="s">
        <v>1950</v>
      </c>
      <c r="J487" s="662" t="s">
        <v>1951</v>
      </c>
      <c r="K487" s="662" t="s">
        <v>1642</v>
      </c>
      <c r="L487" s="664">
        <v>119.29000000000003</v>
      </c>
      <c r="M487" s="664">
        <v>2</v>
      </c>
      <c r="N487" s="665">
        <v>238.58000000000007</v>
      </c>
    </row>
    <row r="488" spans="1:14" ht="14.4" customHeight="1" x14ac:dyDescent="0.3">
      <c r="A488" s="660" t="s">
        <v>571</v>
      </c>
      <c r="B488" s="661" t="s">
        <v>572</v>
      </c>
      <c r="C488" s="662" t="s">
        <v>581</v>
      </c>
      <c r="D488" s="663" t="s">
        <v>2538</v>
      </c>
      <c r="E488" s="662" t="s">
        <v>596</v>
      </c>
      <c r="F488" s="663" t="s">
        <v>2543</v>
      </c>
      <c r="G488" s="662" t="s">
        <v>608</v>
      </c>
      <c r="H488" s="662" t="s">
        <v>1952</v>
      </c>
      <c r="I488" s="662" t="s">
        <v>1953</v>
      </c>
      <c r="J488" s="662" t="s">
        <v>1954</v>
      </c>
      <c r="K488" s="662" t="s">
        <v>1955</v>
      </c>
      <c r="L488" s="664">
        <v>80.789887235889822</v>
      </c>
      <c r="M488" s="664">
        <v>1</v>
      </c>
      <c r="N488" s="665">
        <v>80.789887235889822</v>
      </c>
    </row>
    <row r="489" spans="1:14" ht="14.4" customHeight="1" x14ac:dyDescent="0.3">
      <c r="A489" s="660" t="s">
        <v>571</v>
      </c>
      <c r="B489" s="661" t="s">
        <v>572</v>
      </c>
      <c r="C489" s="662" t="s">
        <v>581</v>
      </c>
      <c r="D489" s="663" t="s">
        <v>2538</v>
      </c>
      <c r="E489" s="662" t="s">
        <v>596</v>
      </c>
      <c r="F489" s="663" t="s">
        <v>2543</v>
      </c>
      <c r="G489" s="662" t="s">
        <v>608</v>
      </c>
      <c r="H489" s="662" t="s">
        <v>1956</v>
      </c>
      <c r="I489" s="662" t="s">
        <v>1957</v>
      </c>
      <c r="J489" s="662" t="s">
        <v>1958</v>
      </c>
      <c r="K489" s="662" t="s">
        <v>828</v>
      </c>
      <c r="L489" s="664">
        <v>52.92</v>
      </c>
      <c r="M489" s="664">
        <v>10</v>
      </c>
      <c r="N489" s="665">
        <v>529.20000000000005</v>
      </c>
    </row>
    <row r="490" spans="1:14" ht="14.4" customHeight="1" x14ac:dyDescent="0.3">
      <c r="A490" s="660" t="s">
        <v>571</v>
      </c>
      <c r="B490" s="661" t="s">
        <v>572</v>
      </c>
      <c r="C490" s="662" t="s">
        <v>581</v>
      </c>
      <c r="D490" s="663" t="s">
        <v>2538</v>
      </c>
      <c r="E490" s="662" t="s">
        <v>596</v>
      </c>
      <c r="F490" s="663" t="s">
        <v>2543</v>
      </c>
      <c r="G490" s="662" t="s">
        <v>608</v>
      </c>
      <c r="H490" s="662" t="s">
        <v>1959</v>
      </c>
      <c r="I490" s="662" t="s">
        <v>1960</v>
      </c>
      <c r="J490" s="662" t="s">
        <v>1961</v>
      </c>
      <c r="K490" s="662" t="s">
        <v>1962</v>
      </c>
      <c r="L490" s="664">
        <v>198.57</v>
      </c>
      <c r="M490" s="664">
        <v>1</v>
      </c>
      <c r="N490" s="665">
        <v>198.57</v>
      </c>
    </row>
    <row r="491" spans="1:14" ht="14.4" customHeight="1" x14ac:dyDescent="0.3">
      <c r="A491" s="660" t="s">
        <v>571</v>
      </c>
      <c r="B491" s="661" t="s">
        <v>572</v>
      </c>
      <c r="C491" s="662" t="s">
        <v>581</v>
      </c>
      <c r="D491" s="663" t="s">
        <v>2538</v>
      </c>
      <c r="E491" s="662" t="s">
        <v>596</v>
      </c>
      <c r="F491" s="663" t="s">
        <v>2543</v>
      </c>
      <c r="G491" s="662" t="s">
        <v>608</v>
      </c>
      <c r="H491" s="662" t="s">
        <v>1963</v>
      </c>
      <c r="I491" s="662" t="s">
        <v>216</v>
      </c>
      <c r="J491" s="662" t="s">
        <v>1964</v>
      </c>
      <c r="K491" s="662"/>
      <c r="L491" s="664">
        <v>82.258876679529322</v>
      </c>
      <c r="M491" s="664">
        <v>5</v>
      </c>
      <c r="N491" s="665">
        <v>411.29438339764658</v>
      </c>
    </row>
    <row r="492" spans="1:14" ht="14.4" customHeight="1" x14ac:dyDescent="0.3">
      <c r="A492" s="660" t="s">
        <v>571</v>
      </c>
      <c r="B492" s="661" t="s">
        <v>572</v>
      </c>
      <c r="C492" s="662" t="s">
        <v>581</v>
      </c>
      <c r="D492" s="663" t="s">
        <v>2538</v>
      </c>
      <c r="E492" s="662" t="s">
        <v>596</v>
      </c>
      <c r="F492" s="663" t="s">
        <v>2543</v>
      </c>
      <c r="G492" s="662" t="s">
        <v>608</v>
      </c>
      <c r="H492" s="662" t="s">
        <v>1965</v>
      </c>
      <c r="I492" s="662" t="s">
        <v>1965</v>
      </c>
      <c r="J492" s="662" t="s">
        <v>1966</v>
      </c>
      <c r="K492" s="662" t="s">
        <v>1967</v>
      </c>
      <c r="L492" s="664">
        <v>48.846666666666671</v>
      </c>
      <c r="M492" s="664">
        <v>3</v>
      </c>
      <c r="N492" s="665">
        <v>146.54000000000002</v>
      </c>
    </row>
    <row r="493" spans="1:14" ht="14.4" customHeight="1" x14ac:dyDescent="0.3">
      <c r="A493" s="660" t="s">
        <v>571</v>
      </c>
      <c r="B493" s="661" t="s">
        <v>572</v>
      </c>
      <c r="C493" s="662" t="s">
        <v>581</v>
      </c>
      <c r="D493" s="663" t="s">
        <v>2538</v>
      </c>
      <c r="E493" s="662" t="s">
        <v>596</v>
      </c>
      <c r="F493" s="663" t="s">
        <v>2543</v>
      </c>
      <c r="G493" s="662" t="s">
        <v>608</v>
      </c>
      <c r="H493" s="662" t="s">
        <v>1091</v>
      </c>
      <c r="I493" s="662" t="s">
        <v>1092</v>
      </c>
      <c r="J493" s="662" t="s">
        <v>1093</v>
      </c>
      <c r="K493" s="662" t="s">
        <v>1094</v>
      </c>
      <c r="L493" s="664">
        <v>2561.6772763086419</v>
      </c>
      <c r="M493" s="664">
        <v>11</v>
      </c>
      <c r="N493" s="665">
        <v>28178.450039395062</v>
      </c>
    </row>
    <row r="494" spans="1:14" ht="14.4" customHeight="1" x14ac:dyDescent="0.3">
      <c r="A494" s="660" t="s">
        <v>571</v>
      </c>
      <c r="B494" s="661" t="s">
        <v>572</v>
      </c>
      <c r="C494" s="662" t="s">
        <v>581</v>
      </c>
      <c r="D494" s="663" t="s">
        <v>2538</v>
      </c>
      <c r="E494" s="662" t="s">
        <v>596</v>
      </c>
      <c r="F494" s="663" t="s">
        <v>2543</v>
      </c>
      <c r="G494" s="662" t="s">
        <v>608</v>
      </c>
      <c r="H494" s="662" t="s">
        <v>1968</v>
      </c>
      <c r="I494" s="662" t="s">
        <v>1969</v>
      </c>
      <c r="J494" s="662" t="s">
        <v>1970</v>
      </c>
      <c r="K494" s="662" t="s">
        <v>1971</v>
      </c>
      <c r="L494" s="664">
        <v>363.16999999999996</v>
      </c>
      <c r="M494" s="664">
        <v>4</v>
      </c>
      <c r="N494" s="665">
        <v>1452.6799999999998</v>
      </c>
    </row>
    <row r="495" spans="1:14" ht="14.4" customHeight="1" x14ac:dyDescent="0.3">
      <c r="A495" s="660" t="s">
        <v>571</v>
      </c>
      <c r="B495" s="661" t="s">
        <v>572</v>
      </c>
      <c r="C495" s="662" t="s">
        <v>581</v>
      </c>
      <c r="D495" s="663" t="s">
        <v>2538</v>
      </c>
      <c r="E495" s="662" t="s">
        <v>596</v>
      </c>
      <c r="F495" s="663" t="s">
        <v>2543</v>
      </c>
      <c r="G495" s="662" t="s">
        <v>608</v>
      </c>
      <c r="H495" s="662" t="s">
        <v>1972</v>
      </c>
      <c r="I495" s="662" t="s">
        <v>1973</v>
      </c>
      <c r="J495" s="662" t="s">
        <v>1974</v>
      </c>
      <c r="K495" s="662" t="s">
        <v>1975</v>
      </c>
      <c r="L495" s="664">
        <v>227.60000000000005</v>
      </c>
      <c r="M495" s="664">
        <v>1</v>
      </c>
      <c r="N495" s="665">
        <v>227.60000000000005</v>
      </c>
    </row>
    <row r="496" spans="1:14" ht="14.4" customHeight="1" x14ac:dyDescent="0.3">
      <c r="A496" s="660" t="s">
        <v>571</v>
      </c>
      <c r="B496" s="661" t="s">
        <v>572</v>
      </c>
      <c r="C496" s="662" t="s">
        <v>581</v>
      </c>
      <c r="D496" s="663" t="s">
        <v>2538</v>
      </c>
      <c r="E496" s="662" t="s">
        <v>596</v>
      </c>
      <c r="F496" s="663" t="s">
        <v>2543</v>
      </c>
      <c r="G496" s="662" t="s">
        <v>608</v>
      </c>
      <c r="H496" s="662" t="s">
        <v>1976</v>
      </c>
      <c r="I496" s="662" t="s">
        <v>1977</v>
      </c>
      <c r="J496" s="662" t="s">
        <v>1978</v>
      </c>
      <c r="K496" s="662" t="s">
        <v>1979</v>
      </c>
      <c r="L496" s="664">
        <v>57.939658790703362</v>
      </c>
      <c r="M496" s="664">
        <v>2</v>
      </c>
      <c r="N496" s="665">
        <v>115.87931758140672</v>
      </c>
    </row>
    <row r="497" spans="1:14" ht="14.4" customHeight="1" x14ac:dyDescent="0.3">
      <c r="A497" s="660" t="s">
        <v>571</v>
      </c>
      <c r="B497" s="661" t="s">
        <v>572</v>
      </c>
      <c r="C497" s="662" t="s">
        <v>581</v>
      </c>
      <c r="D497" s="663" t="s">
        <v>2538</v>
      </c>
      <c r="E497" s="662" t="s">
        <v>596</v>
      </c>
      <c r="F497" s="663" t="s">
        <v>2543</v>
      </c>
      <c r="G497" s="662" t="s">
        <v>608</v>
      </c>
      <c r="H497" s="662" t="s">
        <v>1980</v>
      </c>
      <c r="I497" s="662" t="s">
        <v>1981</v>
      </c>
      <c r="J497" s="662" t="s">
        <v>1982</v>
      </c>
      <c r="K497" s="662" t="s">
        <v>1020</v>
      </c>
      <c r="L497" s="664">
        <v>139.97999999999999</v>
      </c>
      <c r="M497" s="664">
        <v>1</v>
      </c>
      <c r="N497" s="665">
        <v>139.97999999999999</v>
      </c>
    </row>
    <row r="498" spans="1:14" ht="14.4" customHeight="1" x14ac:dyDescent="0.3">
      <c r="A498" s="660" t="s">
        <v>571</v>
      </c>
      <c r="B498" s="661" t="s">
        <v>572</v>
      </c>
      <c r="C498" s="662" t="s">
        <v>581</v>
      </c>
      <c r="D498" s="663" t="s">
        <v>2538</v>
      </c>
      <c r="E498" s="662" t="s">
        <v>596</v>
      </c>
      <c r="F498" s="663" t="s">
        <v>2543</v>
      </c>
      <c r="G498" s="662" t="s">
        <v>608</v>
      </c>
      <c r="H498" s="662" t="s">
        <v>1983</v>
      </c>
      <c r="I498" s="662" t="s">
        <v>1984</v>
      </c>
      <c r="J498" s="662" t="s">
        <v>1868</v>
      </c>
      <c r="K498" s="662" t="s">
        <v>1985</v>
      </c>
      <c r="L498" s="664">
        <v>135.10968286419799</v>
      </c>
      <c r="M498" s="664">
        <v>1</v>
      </c>
      <c r="N498" s="665">
        <v>135.10968286419799</v>
      </c>
    </row>
    <row r="499" spans="1:14" ht="14.4" customHeight="1" x14ac:dyDescent="0.3">
      <c r="A499" s="660" t="s">
        <v>571</v>
      </c>
      <c r="B499" s="661" t="s">
        <v>572</v>
      </c>
      <c r="C499" s="662" t="s">
        <v>581</v>
      </c>
      <c r="D499" s="663" t="s">
        <v>2538</v>
      </c>
      <c r="E499" s="662" t="s">
        <v>596</v>
      </c>
      <c r="F499" s="663" t="s">
        <v>2543</v>
      </c>
      <c r="G499" s="662" t="s">
        <v>608</v>
      </c>
      <c r="H499" s="662" t="s">
        <v>1095</v>
      </c>
      <c r="I499" s="662" t="s">
        <v>1096</v>
      </c>
      <c r="J499" s="662" t="s">
        <v>1097</v>
      </c>
      <c r="K499" s="662" t="s">
        <v>1098</v>
      </c>
      <c r="L499" s="664">
        <v>631.38885993162569</v>
      </c>
      <c r="M499" s="664">
        <v>0.3</v>
      </c>
      <c r="N499" s="665">
        <v>189.4166579794877</v>
      </c>
    </row>
    <row r="500" spans="1:14" ht="14.4" customHeight="1" x14ac:dyDescent="0.3">
      <c r="A500" s="660" t="s">
        <v>571</v>
      </c>
      <c r="B500" s="661" t="s">
        <v>572</v>
      </c>
      <c r="C500" s="662" t="s">
        <v>581</v>
      </c>
      <c r="D500" s="663" t="s">
        <v>2538</v>
      </c>
      <c r="E500" s="662" t="s">
        <v>596</v>
      </c>
      <c r="F500" s="663" t="s">
        <v>2543</v>
      </c>
      <c r="G500" s="662" t="s">
        <v>608</v>
      </c>
      <c r="H500" s="662" t="s">
        <v>1099</v>
      </c>
      <c r="I500" s="662" t="s">
        <v>1100</v>
      </c>
      <c r="J500" s="662" t="s">
        <v>1101</v>
      </c>
      <c r="K500" s="662" t="s">
        <v>1102</v>
      </c>
      <c r="L500" s="664">
        <v>152.86822355257237</v>
      </c>
      <c r="M500" s="664">
        <v>1</v>
      </c>
      <c r="N500" s="665">
        <v>152.86822355257237</v>
      </c>
    </row>
    <row r="501" spans="1:14" ht="14.4" customHeight="1" x14ac:dyDescent="0.3">
      <c r="A501" s="660" t="s">
        <v>571</v>
      </c>
      <c r="B501" s="661" t="s">
        <v>572</v>
      </c>
      <c r="C501" s="662" t="s">
        <v>581</v>
      </c>
      <c r="D501" s="663" t="s">
        <v>2538</v>
      </c>
      <c r="E501" s="662" t="s">
        <v>596</v>
      </c>
      <c r="F501" s="663" t="s">
        <v>2543</v>
      </c>
      <c r="G501" s="662" t="s">
        <v>608</v>
      </c>
      <c r="H501" s="662" t="s">
        <v>1103</v>
      </c>
      <c r="I501" s="662" t="s">
        <v>1104</v>
      </c>
      <c r="J501" s="662" t="s">
        <v>1105</v>
      </c>
      <c r="K501" s="662" t="s">
        <v>1106</v>
      </c>
      <c r="L501" s="664">
        <v>319.41852140746641</v>
      </c>
      <c r="M501" s="664">
        <v>2.2053948000000001</v>
      </c>
      <c r="N501" s="665">
        <v>704.44394613571512</v>
      </c>
    </row>
    <row r="502" spans="1:14" ht="14.4" customHeight="1" x14ac:dyDescent="0.3">
      <c r="A502" s="660" t="s">
        <v>571</v>
      </c>
      <c r="B502" s="661" t="s">
        <v>572</v>
      </c>
      <c r="C502" s="662" t="s">
        <v>581</v>
      </c>
      <c r="D502" s="663" t="s">
        <v>2538</v>
      </c>
      <c r="E502" s="662" t="s">
        <v>596</v>
      </c>
      <c r="F502" s="663" t="s">
        <v>2543</v>
      </c>
      <c r="G502" s="662" t="s">
        <v>608</v>
      </c>
      <c r="H502" s="662" t="s">
        <v>1107</v>
      </c>
      <c r="I502" s="662" t="s">
        <v>1108</v>
      </c>
      <c r="J502" s="662" t="s">
        <v>1109</v>
      </c>
      <c r="K502" s="662" t="s">
        <v>1110</v>
      </c>
      <c r="L502" s="664">
        <v>69.372727272727261</v>
      </c>
      <c r="M502" s="664">
        <v>11</v>
      </c>
      <c r="N502" s="665">
        <v>763.0999999999998</v>
      </c>
    </row>
    <row r="503" spans="1:14" ht="14.4" customHeight="1" x14ac:dyDescent="0.3">
      <c r="A503" s="660" t="s">
        <v>571</v>
      </c>
      <c r="B503" s="661" t="s">
        <v>572</v>
      </c>
      <c r="C503" s="662" t="s">
        <v>581</v>
      </c>
      <c r="D503" s="663" t="s">
        <v>2538</v>
      </c>
      <c r="E503" s="662" t="s">
        <v>596</v>
      </c>
      <c r="F503" s="663" t="s">
        <v>2543</v>
      </c>
      <c r="G503" s="662" t="s">
        <v>608</v>
      </c>
      <c r="H503" s="662" t="s">
        <v>1986</v>
      </c>
      <c r="I503" s="662" t="s">
        <v>1987</v>
      </c>
      <c r="J503" s="662" t="s">
        <v>1988</v>
      </c>
      <c r="K503" s="662" t="s">
        <v>1989</v>
      </c>
      <c r="L503" s="664">
        <v>357.78000000000009</v>
      </c>
      <c r="M503" s="664">
        <v>1</v>
      </c>
      <c r="N503" s="665">
        <v>357.78000000000009</v>
      </c>
    </row>
    <row r="504" spans="1:14" ht="14.4" customHeight="1" x14ac:dyDescent="0.3">
      <c r="A504" s="660" t="s">
        <v>571</v>
      </c>
      <c r="B504" s="661" t="s">
        <v>572</v>
      </c>
      <c r="C504" s="662" t="s">
        <v>581</v>
      </c>
      <c r="D504" s="663" t="s">
        <v>2538</v>
      </c>
      <c r="E504" s="662" t="s">
        <v>596</v>
      </c>
      <c r="F504" s="663" t="s">
        <v>2543</v>
      </c>
      <c r="G504" s="662" t="s">
        <v>608</v>
      </c>
      <c r="H504" s="662" t="s">
        <v>1990</v>
      </c>
      <c r="I504" s="662" t="s">
        <v>1990</v>
      </c>
      <c r="J504" s="662" t="s">
        <v>1991</v>
      </c>
      <c r="K504" s="662" t="s">
        <v>1914</v>
      </c>
      <c r="L504" s="664">
        <v>334.78</v>
      </c>
      <c r="M504" s="664">
        <v>3</v>
      </c>
      <c r="N504" s="665">
        <v>1004.3399999999999</v>
      </c>
    </row>
    <row r="505" spans="1:14" ht="14.4" customHeight="1" x14ac:dyDescent="0.3">
      <c r="A505" s="660" t="s">
        <v>571</v>
      </c>
      <c r="B505" s="661" t="s">
        <v>572</v>
      </c>
      <c r="C505" s="662" t="s">
        <v>581</v>
      </c>
      <c r="D505" s="663" t="s">
        <v>2538</v>
      </c>
      <c r="E505" s="662" t="s">
        <v>596</v>
      </c>
      <c r="F505" s="663" t="s">
        <v>2543</v>
      </c>
      <c r="G505" s="662" t="s">
        <v>608</v>
      </c>
      <c r="H505" s="662" t="s">
        <v>1992</v>
      </c>
      <c r="I505" s="662" t="s">
        <v>1993</v>
      </c>
      <c r="J505" s="662" t="s">
        <v>1994</v>
      </c>
      <c r="K505" s="662" t="s">
        <v>1995</v>
      </c>
      <c r="L505" s="664">
        <v>815.80000000000018</v>
      </c>
      <c r="M505" s="664">
        <v>1</v>
      </c>
      <c r="N505" s="665">
        <v>815.80000000000018</v>
      </c>
    </row>
    <row r="506" spans="1:14" ht="14.4" customHeight="1" x14ac:dyDescent="0.3">
      <c r="A506" s="660" t="s">
        <v>571</v>
      </c>
      <c r="B506" s="661" t="s">
        <v>572</v>
      </c>
      <c r="C506" s="662" t="s">
        <v>581</v>
      </c>
      <c r="D506" s="663" t="s">
        <v>2538</v>
      </c>
      <c r="E506" s="662" t="s">
        <v>596</v>
      </c>
      <c r="F506" s="663" t="s">
        <v>2543</v>
      </c>
      <c r="G506" s="662" t="s">
        <v>608</v>
      </c>
      <c r="H506" s="662" t="s">
        <v>1996</v>
      </c>
      <c r="I506" s="662" t="s">
        <v>1997</v>
      </c>
      <c r="J506" s="662" t="s">
        <v>1998</v>
      </c>
      <c r="K506" s="662" t="s">
        <v>1999</v>
      </c>
      <c r="L506" s="664">
        <v>1195.1838154677155</v>
      </c>
      <c r="M506" s="664">
        <v>2</v>
      </c>
      <c r="N506" s="665">
        <v>2390.367630935431</v>
      </c>
    </row>
    <row r="507" spans="1:14" ht="14.4" customHeight="1" x14ac:dyDescent="0.3">
      <c r="A507" s="660" t="s">
        <v>571</v>
      </c>
      <c r="B507" s="661" t="s">
        <v>572</v>
      </c>
      <c r="C507" s="662" t="s">
        <v>581</v>
      </c>
      <c r="D507" s="663" t="s">
        <v>2538</v>
      </c>
      <c r="E507" s="662" t="s">
        <v>596</v>
      </c>
      <c r="F507" s="663" t="s">
        <v>2543</v>
      </c>
      <c r="G507" s="662" t="s">
        <v>608</v>
      </c>
      <c r="H507" s="662" t="s">
        <v>1130</v>
      </c>
      <c r="I507" s="662" t="s">
        <v>1130</v>
      </c>
      <c r="J507" s="662" t="s">
        <v>1131</v>
      </c>
      <c r="K507" s="662" t="s">
        <v>1132</v>
      </c>
      <c r="L507" s="664">
        <v>604.25492531954887</v>
      </c>
      <c r="M507" s="664">
        <v>19.613747400000001</v>
      </c>
      <c r="N507" s="665">
        <v>11851.703470423496</v>
      </c>
    </row>
    <row r="508" spans="1:14" ht="14.4" customHeight="1" x14ac:dyDescent="0.3">
      <c r="A508" s="660" t="s">
        <v>571</v>
      </c>
      <c r="B508" s="661" t="s">
        <v>572</v>
      </c>
      <c r="C508" s="662" t="s">
        <v>581</v>
      </c>
      <c r="D508" s="663" t="s">
        <v>2538</v>
      </c>
      <c r="E508" s="662" t="s">
        <v>596</v>
      </c>
      <c r="F508" s="663" t="s">
        <v>2543</v>
      </c>
      <c r="G508" s="662" t="s">
        <v>608</v>
      </c>
      <c r="H508" s="662" t="s">
        <v>2000</v>
      </c>
      <c r="I508" s="662" t="s">
        <v>216</v>
      </c>
      <c r="J508" s="662" t="s">
        <v>2001</v>
      </c>
      <c r="K508" s="662"/>
      <c r="L508" s="664">
        <v>125.77999999999996</v>
      </c>
      <c r="M508" s="664">
        <v>1</v>
      </c>
      <c r="N508" s="665">
        <v>125.77999999999996</v>
      </c>
    </row>
    <row r="509" spans="1:14" ht="14.4" customHeight="1" x14ac:dyDescent="0.3">
      <c r="A509" s="660" t="s">
        <v>571</v>
      </c>
      <c r="B509" s="661" t="s">
        <v>572</v>
      </c>
      <c r="C509" s="662" t="s">
        <v>581</v>
      </c>
      <c r="D509" s="663" t="s">
        <v>2538</v>
      </c>
      <c r="E509" s="662" t="s">
        <v>596</v>
      </c>
      <c r="F509" s="663" t="s">
        <v>2543</v>
      </c>
      <c r="G509" s="662" t="s">
        <v>608</v>
      </c>
      <c r="H509" s="662" t="s">
        <v>2002</v>
      </c>
      <c r="I509" s="662" t="s">
        <v>216</v>
      </c>
      <c r="J509" s="662" t="s">
        <v>2003</v>
      </c>
      <c r="K509" s="662"/>
      <c r="L509" s="664">
        <v>109.53482337177434</v>
      </c>
      <c r="M509" s="664">
        <v>7</v>
      </c>
      <c r="N509" s="665">
        <v>766.74376360242036</v>
      </c>
    </row>
    <row r="510" spans="1:14" ht="14.4" customHeight="1" x14ac:dyDescent="0.3">
      <c r="A510" s="660" t="s">
        <v>571</v>
      </c>
      <c r="B510" s="661" t="s">
        <v>572</v>
      </c>
      <c r="C510" s="662" t="s">
        <v>581</v>
      </c>
      <c r="D510" s="663" t="s">
        <v>2538</v>
      </c>
      <c r="E510" s="662" t="s">
        <v>596</v>
      </c>
      <c r="F510" s="663" t="s">
        <v>2543</v>
      </c>
      <c r="G510" s="662" t="s">
        <v>608</v>
      </c>
      <c r="H510" s="662" t="s">
        <v>2004</v>
      </c>
      <c r="I510" s="662" t="s">
        <v>1284</v>
      </c>
      <c r="J510" s="662" t="s">
        <v>2005</v>
      </c>
      <c r="K510" s="662"/>
      <c r="L510" s="664">
        <v>2.6225226592913695</v>
      </c>
      <c r="M510" s="664">
        <v>52</v>
      </c>
      <c r="N510" s="665">
        <v>136.37117828315121</v>
      </c>
    </row>
    <row r="511" spans="1:14" ht="14.4" customHeight="1" x14ac:dyDescent="0.3">
      <c r="A511" s="660" t="s">
        <v>571</v>
      </c>
      <c r="B511" s="661" t="s">
        <v>572</v>
      </c>
      <c r="C511" s="662" t="s">
        <v>581</v>
      </c>
      <c r="D511" s="663" t="s">
        <v>2538</v>
      </c>
      <c r="E511" s="662" t="s">
        <v>596</v>
      </c>
      <c r="F511" s="663" t="s">
        <v>2543</v>
      </c>
      <c r="G511" s="662" t="s">
        <v>608</v>
      </c>
      <c r="H511" s="662" t="s">
        <v>2006</v>
      </c>
      <c r="I511" s="662" t="s">
        <v>1284</v>
      </c>
      <c r="J511" s="662" t="s">
        <v>2007</v>
      </c>
      <c r="K511" s="662"/>
      <c r="L511" s="664">
        <v>3.7339184173459876</v>
      </c>
      <c r="M511" s="664">
        <v>18</v>
      </c>
      <c r="N511" s="665">
        <v>67.210531512227774</v>
      </c>
    </row>
    <row r="512" spans="1:14" ht="14.4" customHeight="1" x14ac:dyDescent="0.3">
      <c r="A512" s="660" t="s">
        <v>571</v>
      </c>
      <c r="B512" s="661" t="s">
        <v>572</v>
      </c>
      <c r="C512" s="662" t="s">
        <v>581</v>
      </c>
      <c r="D512" s="663" t="s">
        <v>2538</v>
      </c>
      <c r="E512" s="662" t="s">
        <v>596</v>
      </c>
      <c r="F512" s="663" t="s">
        <v>2543</v>
      </c>
      <c r="G512" s="662" t="s">
        <v>608</v>
      </c>
      <c r="H512" s="662" t="s">
        <v>2008</v>
      </c>
      <c r="I512" s="662" t="s">
        <v>2009</v>
      </c>
      <c r="J512" s="662" t="s">
        <v>2010</v>
      </c>
      <c r="K512" s="662" t="s">
        <v>2011</v>
      </c>
      <c r="L512" s="664">
        <v>72.300001342570766</v>
      </c>
      <c r="M512" s="664">
        <v>2</v>
      </c>
      <c r="N512" s="665">
        <v>144.60000268514153</v>
      </c>
    </row>
    <row r="513" spans="1:14" ht="14.4" customHeight="1" x14ac:dyDescent="0.3">
      <c r="A513" s="660" t="s">
        <v>571</v>
      </c>
      <c r="B513" s="661" t="s">
        <v>572</v>
      </c>
      <c r="C513" s="662" t="s">
        <v>581</v>
      </c>
      <c r="D513" s="663" t="s">
        <v>2538</v>
      </c>
      <c r="E513" s="662" t="s">
        <v>596</v>
      </c>
      <c r="F513" s="663" t="s">
        <v>2543</v>
      </c>
      <c r="G513" s="662" t="s">
        <v>608</v>
      </c>
      <c r="H513" s="662" t="s">
        <v>2012</v>
      </c>
      <c r="I513" s="662" t="s">
        <v>2013</v>
      </c>
      <c r="J513" s="662" t="s">
        <v>1910</v>
      </c>
      <c r="K513" s="662" t="s">
        <v>700</v>
      </c>
      <c r="L513" s="664">
        <v>201.3</v>
      </c>
      <c r="M513" s="664">
        <v>8</v>
      </c>
      <c r="N513" s="665">
        <v>1610.4</v>
      </c>
    </row>
    <row r="514" spans="1:14" ht="14.4" customHeight="1" x14ac:dyDescent="0.3">
      <c r="A514" s="660" t="s">
        <v>571</v>
      </c>
      <c r="B514" s="661" t="s">
        <v>572</v>
      </c>
      <c r="C514" s="662" t="s">
        <v>581</v>
      </c>
      <c r="D514" s="663" t="s">
        <v>2538</v>
      </c>
      <c r="E514" s="662" t="s">
        <v>596</v>
      </c>
      <c r="F514" s="663" t="s">
        <v>2543</v>
      </c>
      <c r="G514" s="662" t="s">
        <v>608</v>
      </c>
      <c r="H514" s="662" t="s">
        <v>1137</v>
      </c>
      <c r="I514" s="662" t="s">
        <v>1138</v>
      </c>
      <c r="J514" s="662" t="s">
        <v>1139</v>
      </c>
      <c r="K514" s="662" t="s">
        <v>1140</v>
      </c>
      <c r="L514" s="664">
        <v>87.525875295629831</v>
      </c>
      <c r="M514" s="664">
        <v>5</v>
      </c>
      <c r="N514" s="665">
        <v>437.62937647814914</v>
      </c>
    </row>
    <row r="515" spans="1:14" ht="14.4" customHeight="1" x14ac:dyDescent="0.3">
      <c r="A515" s="660" t="s">
        <v>571</v>
      </c>
      <c r="B515" s="661" t="s">
        <v>572</v>
      </c>
      <c r="C515" s="662" t="s">
        <v>581</v>
      </c>
      <c r="D515" s="663" t="s">
        <v>2538</v>
      </c>
      <c r="E515" s="662" t="s">
        <v>596</v>
      </c>
      <c r="F515" s="663" t="s">
        <v>2543</v>
      </c>
      <c r="G515" s="662" t="s">
        <v>608</v>
      </c>
      <c r="H515" s="662" t="s">
        <v>2014</v>
      </c>
      <c r="I515" s="662" t="s">
        <v>2015</v>
      </c>
      <c r="J515" s="662" t="s">
        <v>2016</v>
      </c>
      <c r="K515" s="662" t="s">
        <v>2017</v>
      </c>
      <c r="L515" s="664">
        <v>3507.8330357860082</v>
      </c>
      <c r="M515" s="664">
        <v>2</v>
      </c>
      <c r="N515" s="665">
        <v>7015.6660715720163</v>
      </c>
    </row>
    <row r="516" spans="1:14" ht="14.4" customHeight="1" x14ac:dyDescent="0.3">
      <c r="A516" s="660" t="s">
        <v>571</v>
      </c>
      <c r="B516" s="661" t="s">
        <v>572</v>
      </c>
      <c r="C516" s="662" t="s">
        <v>581</v>
      </c>
      <c r="D516" s="663" t="s">
        <v>2538</v>
      </c>
      <c r="E516" s="662" t="s">
        <v>596</v>
      </c>
      <c r="F516" s="663" t="s">
        <v>2543</v>
      </c>
      <c r="G516" s="662" t="s">
        <v>608</v>
      </c>
      <c r="H516" s="662" t="s">
        <v>1145</v>
      </c>
      <c r="I516" s="662" t="s">
        <v>1146</v>
      </c>
      <c r="J516" s="662" t="s">
        <v>1147</v>
      </c>
      <c r="K516" s="662" t="s">
        <v>1148</v>
      </c>
      <c r="L516" s="664">
        <v>33.94986671205131</v>
      </c>
      <c r="M516" s="664">
        <v>3</v>
      </c>
      <c r="N516" s="665">
        <v>101.84960013615394</v>
      </c>
    </row>
    <row r="517" spans="1:14" ht="14.4" customHeight="1" x14ac:dyDescent="0.3">
      <c r="A517" s="660" t="s">
        <v>571</v>
      </c>
      <c r="B517" s="661" t="s">
        <v>572</v>
      </c>
      <c r="C517" s="662" t="s">
        <v>581</v>
      </c>
      <c r="D517" s="663" t="s">
        <v>2538</v>
      </c>
      <c r="E517" s="662" t="s">
        <v>596</v>
      </c>
      <c r="F517" s="663" t="s">
        <v>2543</v>
      </c>
      <c r="G517" s="662" t="s">
        <v>608</v>
      </c>
      <c r="H517" s="662" t="s">
        <v>1149</v>
      </c>
      <c r="I517" s="662" t="s">
        <v>1150</v>
      </c>
      <c r="J517" s="662" t="s">
        <v>1151</v>
      </c>
      <c r="K517" s="662" t="s">
        <v>1152</v>
      </c>
      <c r="L517" s="664">
        <v>43.98966517645546</v>
      </c>
      <c r="M517" s="664">
        <v>1</v>
      </c>
      <c r="N517" s="665">
        <v>43.98966517645546</v>
      </c>
    </row>
    <row r="518" spans="1:14" ht="14.4" customHeight="1" x14ac:dyDescent="0.3">
      <c r="A518" s="660" t="s">
        <v>571</v>
      </c>
      <c r="B518" s="661" t="s">
        <v>572</v>
      </c>
      <c r="C518" s="662" t="s">
        <v>581</v>
      </c>
      <c r="D518" s="663" t="s">
        <v>2538</v>
      </c>
      <c r="E518" s="662" t="s">
        <v>596</v>
      </c>
      <c r="F518" s="663" t="s">
        <v>2543</v>
      </c>
      <c r="G518" s="662" t="s">
        <v>608</v>
      </c>
      <c r="H518" s="662" t="s">
        <v>1153</v>
      </c>
      <c r="I518" s="662" t="s">
        <v>1154</v>
      </c>
      <c r="J518" s="662" t="s">
        <v>1155</v>
      </c>
      <c r="K518" s="662" t="s">
        <v>1156</v>
      </c>
      <c r="L518" s="664">
        <v>54.560036815614922</v>
      </c>
      <c r="M518" s="664">
        <v>3</v>
      </c>
      <c r="N518" s="665">
        <v>163.68011044684476</v>
      </c>
    </row>
    <row r="519" spans="1:14" ht="14.4" customHeight="1" x14ac:dyDescent="0.3">
      <c r="A519" s="660" t="s">
        <v>571</v>
      </c>
      <c r="B519" s="661" t="s">
        <v>572</v>
      </c>
      <c r="C519" s="662" t="s">
        <v>581</v>
      </c>
      <c r="D519" s="663" t="s">
        <v>2538</v>
      </c>
      <c r="E519" s="662" t="s">
        <v>596</v>
      </c>
      <c r="F519" s="663" t="s">
        <v>2543</v>
      </c>
      <c r="G519" s="662" t="s">
        <v>608</v>
      </c>
      <c r="H519" s="662" t="s">
        <v>2018</v>
      </c>
      <c r="I519" s="662" t="s">
        <v>2019</v>
      </c>
      <c r="J519" s="662" t="s">
        <v>2020</v>
      </c>
      <c r="K519" s="662" t="s">
        <v>2021</v>
      </c>
      <c r="L519" s="664">
        <v>75.689264638792977</v>
      </c>
      <c r="M519" s="664">
        <v>3</v>
      </c>
      <c r="N519" s="665">
        <v>227.06779391637895</v>
      </c>
    </row>
    <row r="520" spans="1:14" ht="14.4" customHeight="1" x14ac:dyDescent="0.3">
      <c r="A520" s="660" t="s">
        <v>571</v>
      </c>
      <c r="B520" s="661" t="s">
        <v>572</v>
      </c>
      <c r="C520" s="662" t="s">
        <v>581</v>
      </c>
      <c r="D520" s="663" t="s">
        <v>2538</v>
      </c>
      <c r="E520" s="662" t="s">
        <v>596</v>
      </c>
      <c r="F520" s="663" t="s">
        <v>2543</v>
      </c>
      <c r="G520" s="662" t="s">
        <v>608</v>
      </c>
      <c r="H520" s="662" t="s">
        <v>1162</v>
      </c>
      <c r="I520" s="662" t="s">
        <v>216</v>
      </c>
      <c r="J520" s="662" t="s">
        <v>1163</v>
      </c>
      <c r="K520" s="662"/>
      <c r="L520" s="664">
        <v>36.569999999999993</v>
      </c>
      <c r="M520" s="664">
        <v>14</v>
      </c>
      <c r="N520" s="665">
        <v>511.9799999999999</v>
      </c>
    </row>
    <row r="521" spans="1:14" ht="14.4" customHeight="1" x14ac:dyDescent="0.3">
      <c r="A521" s="660" t="s">
        <v>571</v>
      </c>
      <c r="B521" s="661" t="s">
        <v>572</v>
      </c>
      <c r="C521" s="662" t="s">
        <v>581</v>
      </c>
      <c r="D521" s="663" t="s">
        <v>2538</v>
      </c>
      <c r="E521" s="662" t="s">
        <v>596</v>
      </c>
      <c r="F521" s="663" t="s">
        <v>2543</v>
      </c>
      <c r="G521" s="662" t="s">
        <v>608</v>
      </c>
      <c r="H521" s="662" t="s">
        <v>1168</v>
      </c>
      <c r="I521" s="662" t="s">
        <v>1169</v>
      </c>
      <c r="J521" s="662" t="s">
        <v>1170</v>
      </c>
      <c r="K521" s="662" t="s">
        <v>1171</v>
      </c>
      <c r="L521" s="664">
        <v>136.24671673666509</v>
      </c>
      <c r="M521" s="664">
        <v>7</v>
      </c>
      <c r="N521" s="665">
        <v>953.72701715665562</v>
      </c>
    </row>
    <row r="522" spans="1:14" ht="14.4" customHeight="1" x14ac:dyDescent="0.3">
      <c r="A522" s="660" t="s">
        <v>571</v>
      </c>
      <c r="B522" s="661" t="s">
        <v>572</v>
      </c>
      <c r="C522" s="662" t="s">
        <v>581</v>
      </c>
      <c r="D522" s="663" t="s">
        <v>2538</v>
      </c>
      <c r="E522" s="662" t="s">
        <v>596</v>
      </c>
      <c r="F522" s="663" t="s">
        <v>2543</v>
      </c>
      <c r="G522" s="662" t="s">
        <v>608</v>
      </c>
      <c r="H522" s="662" t="s">
        <v>2022</v>
      </c>
      <c r="I522" s="662" t="s">
        <v>2023</v>
      </c>
      <c r="J522" s="662" t="s">
        <v>2024</v>
      </c>
      <c r="K522" s="662" t="s">
        <v>828</v>
      </c>
      <c r="L522" s="664">
        <v>36.00333333333333</v>
      </c>
      <c r="M522" s="664">
        <v>60</v>
      </c>
      <c r="N522" s="665">
        <v>2160.1999999999998</v>
      </c>
    </row>
    <row r="523" spans="1:14" ht="14.4" customHeight="1" x14ac:dyDescent="0.3">
      <c r="A523" s="660" t="s">
        <v>571</v>
      </c>
      <c r="B523" s="661" t="s">
        <v>572</v>
      </c>
      <c r="C523" s="662" t="s">
        <v>581</v>
      </c>
      <c r="D523" s="663" t="s">
        <v>2538</v>
      </c>
      <c r="E523" s="662" t="s">
        <v>596</v>
      </c>
      <c r="F523" s="663" t="s">
        <v>2543</v>
      </c>
      <c r="G523" s="662" t="s">
        <v>608</v>
      </c>
      <c r="H523" s="662" t="s">
        <v>2025</v>
      </c>
      <c r="I523" s="662" t="s">
        <v>2026</v>
      </c>
      <c r="J523" s="662" t="s">
        <v>2027</v>
      </c>
      <c r="K523" s="662"/>
      <c r="L523" s="664">
        <v>62.11</v>
      </c>
      <c r="M523" s="664">
        <v>1</v>
      </c>
      <c r="N523" s="665">
        <v>62.11</v>
      </c>
    </row>
    <row r="524" spans="1:14" ht="14.4" customHeight="1" x14ac:dyDescent="0.3">
      <c r="A524" s="660" t="s">
        <v>571</v>
      </c>
      <c r="B524" s="661" t="s">
        <v>572</v>
      </c>
      <c r="C524" s="662" t="s">
        <v>581</v>
      </c>
      <c r="D524" s="663" t="s">
        <v>2538</v>
      </c>
      <c r="E524" s="662" t="s">
        <v>596</v>
      </c>
      <c r="F524" s="663" t="s">
        <v>2543</v>
      </c>
      <c r="G524" s="662" t="s">
        <v>608</v>
      </c>
      <c r="H524" s="662" t="s">
        <v>2028</v>
      </c>
      <c r="I524" s="662" t="s">
        <v>2029</v>
      </c>
      <c r="J524" s="662" t="s">
        <v>2030</v>
      </c>
      <c r="K524" s="662" t="s">
        <v>2031</v>
      </c>
      <c r="L524" s="664">
        <v>88.219999999999914</v>
      </c>
      <c r="M524" s="664">
        <v>1</v>
      </c>
      <c r="N524" s="665">
        <v>88.219999999999914</v>
      </c>
    </row>
    <row r="525" spans="1:14" ht="14.4" customHeight="1" x14ac:dyDescent="0.3">
      <c r="A525" s="660" t="s">
        <v>571</v>
      </c>
      <c r="B525" s="661" t="s">
        <v>572</v>
      </c>
      <c r="C525" s="662" t="s">
        <v>581</v>
      </c>
      <c r="D525" s="663" t="s">
        <v>2538</v>
      </c>
      <c r="E525" s="662" t="s">
        <v>596</v>
      </c>
      <c r="F525" s="663" t="s">
        <v>2543</v>
      </c>
      <c r="G525" s="662" t="s">
        <v>608</v>
      </c>
      <c r="H525" s="662" t="s">
        <v>2032</v>
      </c>
      <c r="I525" s="662" t="s">
        <v>2033</v>
      </c>
      <c r="J525" s="662" t="s">
        <v>2034</v>
      </c>
      <c r="K525" s="662" t="s">
        <v>2035</v>
      </c>
      <c r="L525" s="664">
        <v>75.816666666666677</v>
      </c>
      <c r="M525" s="664">
        <v>3</v>
      </c>
      <c r="N525" s="665">
        <v>227.45000000000002</v>
      </c>
    </row>
    <row r="526" spans="1:14" ht="14.4" customHeight="1" x14ac:dyDescent="0.3">
      <c r="A526" s="660" t="s">
        <v>571</v>
      </c>
      <c r="B526" s="661" t="s">
        <v>572</v>
      </c>
      <c r="C526" s="662" t="s">
        <v>581</v>
      </c>
      <c r="D526" s="663" t="s">
        <v>2538</v>
      </c>
      <c r="E526" s="662" t="s">
        <v>596</v>
      </c>
      <c r="F526" s="663" t="s">
        <v>2543</v>
      </c>
      <c r="G526" s="662" t="s">
        <v>608</v>
      </c>
      <c r="H526" s="662" t="s">
        <v>2036</v>
      </c>
      <c r="I526" s="662" t="s">
        <v>216</v>
      </c>
      <c r="J526" s="662" t="s">
        <v>2037</v>
      </c>
      <c r="K526" s="662"/>
      <c r="L526" s="664">
        <v>248.90317353891646</v>
      </c>
      <c r="M526" s="664">
        <v>1</v>
      </c>
      <c r="N526" s="665">
        <v>248.90317353891646</v>
      </c>
    </row>
    <row r="527" spans="1:14" ht="14.4" customHeight="1" x14ac:dyDescent="0.3">
      <c r="A527" s="660" t="s">
        <v>571</v>
      </c>
      <c r="B527" s="661" t="s">
        <v>572</v>
      </c>
      <c r="C527" s="662" t="s">
        <v>581</v>
      </c>
      <c r="D527" s="663" t="s">
        <v>2538</v>
      </c>
      <c r="E527" s="662" t="s">
        <v>596</v>
      </c>
      <c r="F527" s="663" t="s">
        <v>2543</v>
      </c>
      <c r="G527" s="662" t="s">
        <v>608</v>
      </c>
      <c r="H527" s="662" t="s">
        <v>1192</v>
      </c>
      <c r="I527" s="662" t="s">
        <v>1193</v>
      </c>
      <c r="J527" s="662" t="s">
        <v>1194</v>
      </c>
      <c r="K527" s="662" t="s">
        <v>1195</v>
      </c>
      <c r="L527" s="664">
        <v>261.88254284302172</v>
      </c>
      <c r="M527" s="664">
        <v>20.786000000000001</v>
      </c>
      <c r="N527" s="665">
        <v>5443.4905355350502</v>
      </c>
    </row>
    <row r="528" spans="1:14" ht="14.4" customHeight="1" x14ac:dyDescent="0.3">
      <c r="A528" s="660" t="s">
        <v>571</v>
      </c>
      <c r="B528" s="661" t="s">
        <v>572</v>
      </c>
      <c r="C528" s="662" t="s">
        <v>581</v>
      </c>
      <c r="D528" s="663" t="s">
        <v>2538</v>
      </c>
      <c r="E528" s="662" t="s">
        <v>596</v>
      </c>
      <c r="F528" s="663" t="s">
        <v>2543</v>
      </c>
      <c r="G528" s="662" t="s">
        <v>608</v>
      </c>
      <c r="H528" s="662" t="s">
        <v>1196</v>
      </c>
      <c r="I528" s="662" t="s">
        <v>1197</v>
      </c>
      <c r="J528" s="662" t="s">
        <v>1194</v>
      </c>
      <c r="K528" s="662" t="s">
        <v>1198</v>
      </c>
      <c r="L528" s="664">
        <v>1437.6269543545766</v>
      </c>
      <c r="M528" s="664">
        <v>12.846194000000001</v>
      </c>
      <c r="N528" s="665">
        <v>18468.034755268036</v>
      </c>
    </row>
    <row r="529" spans="1:14" ht="14.4" customHeight="1" x14ac:dyDescent="0.3">
      <c r="A529" s="660" t="s">
        <v>571</v>
      </c>
      <c r="B529" s="661" t="s">
        <v>572</v>
      </c>
      <c r="C529" s="662" t="s">
        <v>581</v>
      </c>
      <c r="D529" s="663" t="s">
        <v>2538</v>
      </c>
      <c r="E529" s="662" t="s">
        <v>596</v>
      </c>
      <c r="F529" s="663" t="s">
        <v>2543</v>
      </c>
      <c r="G529" s="662" t="s">
        <v>608</v>
      </c>
      <c r="H529" s="662" t="s">
        <v>1199</v>
      </c>
      <c r="I529" s="662" t="s">
        <v>1200</v>
      </c>
      <c r="J529" s="662" t="s">
        <v>1201</v>
      </c>
      <c r="K529" s="662" t="s">
        <v>1102</v>
      </c>
      <c r="L529" s="664">
        <v>420.70738185979576</v>
      </c>
      <c r="M529" s="664">
        <v>10.672330000000001</v>
      </c>
      <c r="N529" s="665">
        <v>4489.9280126437543</v>
      </c>
    </row>
    <row r="530" spans="1:14" ht="14.4" customHeight="1" x14ac:dyDescent="0.3">
      <c r="A530" s="660" t="s">
        <v>571</v>
      </c>
      <c r="B530" s="661" t="s">
        <v>572</v>
      </c>
      <c r="C530" s="662" t="s">
        <v>581</v>
      </c>
      <c r="D530" s="663" t="s">
        <v>2538</v>
      </c>
      <c r="E530" s="662" t="s">
        <v>596</v>
      </c>
      <c r="F530" s="663" t="s">
        <v>2543</v>
      </c>
      <c r="G530" s="662" t="s">
        <v>608</v>
      </c>
      <c r="H530" s="662" t="s">
        <v>1202</v>
      </c>
      <c r="I530" s="662" t="s">
        <v>1203</v>
      </c>
      <c r="J530" s="662" t="s">
        <v>1204</v>
      </c>
      <c r="K530" s="662" t="s">
        <v>1106</v>
      </c>
      <c r="L530" s="664">
        <v>908.31332248660442</v>
      </c>
      <c r="M530" s="664">
        <v>0.28096680000000002</v>
      </c>
      <c r="N530" s="665">
        <v>255.20588761642929</v>
      </c>
    </row>
    <row r="531" spans="1:14" ht="14.4" customHeight="1" x14ac:dyDescent="0.3">
      <c r="A531" s="660" t="s">
        <v>571</v>
      </c>
      <c r="B531" s="661" t="s">
        <v>572</v>
      </c>
      <c r="C531" s="662" t="s">
        <v>581</v>
      </c>
      <c r="D531" s="663" t="s">
        <v>2538</v>
      </c>
      <c r="E531" s="662" t="s">
        <v>596</v>
      </c>
      <c r="F531" s="663" t="s">
        <v>2543</v>
      </c>
      <c r="G531" s="662" t="s">
        <v>608</v>
      </c>
      <c r="H531" s="662" t="s">
        <v>1205</v>
      </c>
      <c r="I531" s="662" t="s">
        <v>1206</v>
      </c>
      <c r="J531" s="662" t="s">
        <v>1207</v>
      </c>
      <c r="K531" s="662" t="s">
        <v>1208</v>
      </c>
      <c r="L531" s="664">
        <v>1708.0680861636879</v>
      </c>
      <c r="M531" s="664">
        <v>15.282187400000002</v>
      </c>
      <c r="N531" s="665">
        <v>26103.016584712826</v>
      </c>
    </row>
    <row r="532" spans="1:14" ht="14.4" customHeight="1" x14ac:dyDescent="0.3">
      <c r="A532" s="660" t="s">
        <v>571</v>
      </c>
      <c r="B532" s="661" t="s">
        <v>572</v>
      </c>
      <c r="C532" s="662" t="s">
        <v>581</v>
      </c>
      <c r="D532" s="663" t="s">
        <v>2538</v>
      </c>
      <c r="E532" s="662" t="s">
        <v>596</v>
      </c>
      <c r="F532" s="663" t="s">
        <v>2543</v>
      </c>
      <c r="G532" s="662" t="s">
        <v>608</v>
      </c>
      <c r="H532" s="662" t="s">
        <v>1217</v>
      </c>
      <c r="I532" s="662" t="s">
        <v>1218</v>
      </c>
      <c r="J532" s="662" t="s">
        <v>1219</v>
      </c>
      <c r="K532" s="662" t="s">
        <v>1220</v>
      </c>
      <c r="L532" s="664">
        <v>111.82339540726691</v>
      </c>
      <c r="M532" s="664">
        <v>72.958817300000007</v>
      </c>
      <c r="N532" s="665">
        <v>8158.5026753844468</v>
      </c>
    </row>
    <row r="533" spans="1:14" ht="14.4" customHeight="1" x14ac:dyDescent="0.3">
      <c r="A533" s="660" t="s">
        <v>571</v>
      </c>
      <c r="B533" s="661" t="s">
        <v>572</v>
      </c>
      <c r="C533" s="662" t="s">
        <v>581</v>
      </c>
      <c r="D533" s="663" t="s">
        <v>2538</v>
      </c>
      <c r="E533" s="662" t="s">
        <v>596</v>
      </c>
      <c r="F533" s="663" t="s">
        <v>2543</v>
      </c>
      <c r="G533" s="662" t="s">
        <v>608</v>
      </c>
      <c r="H533" s="662" t="s">
        <v>2038</v>
      </c>
      <c r="I533" s="662" t="s">
        <v>2039</v>
      </c>
      <c r="J533" s="662" t="s">
        <v>2040</v>
      </c>
      <c r="K533" s="662" t="s">
        <v>2041</v>
      </c>
      <c r="L533" s="664">
        <v>99.749666521806716</v>
      </c>
      <c r="M533" s="664">
        <v>6.8600187999999998</v>
      </c>
      <c r="N533" s="665">
        <v>684.28458763332469</v>
      </c>
    </row>
    <row r="534" spans="1:14" ht="14.4" customHeight="1" x14ac:dyDescent="0.3">
      <c r="A534" s="660" t="s">
        <v>571</v>
      </c>
      <c r="B534" s="661" t="s">
        <v>572</v>
      </c>
      <c r="C534" s="662" t="s">
        <v>581</v>
      </c>
      <c r="D534" s="663" t="s">
        <v>2538</v>
      </c>
      <c r="E534" s="662" t="s">
        <v>596</v>
      </c>
      <c r="F534" s="663" t="s">
        <v>2543</v>
      </c>
      <c r="G534" s="662" t="s">
        <v>608</v>
      </c>
      <c r="H534" s="662" t="s">
        <v>1221</v>
      </c>
      <c r="I534" s="662" t="s">
        <v>1221</v>
      </c>
      <c r="J534" s="662" t="s">
        <v>1222</v>
      </c>
      <c r="K534" s="662" t="s">
        <v>1223</v>
      </c>
      <c r="L534" s="664">
        <v>3948.8684133100764</v>
      </c>
      <c r="M534" s="664">
        <v>0.2</v>
      </c>
      <c r="N534" s="665">
        <v>789.77368266201529</v>
      </c>
    </row>
    <row r="535" spans="1:14" ht="14.4" customHeight="1" x14ac:dyDescent="0.3">
      <c r="A535" s="660" t="s">
        <v>571</v>
      </c>
      <c r="B535" s="661" t="s">
        <v>572</v>
      </c>
      <c r="C535" s="662" t="s">
        <v>581</v>
      </c>
      <c r="D535" s="663" t="s">
        <v>2538</v>
      </c>
      <c r="E535" s="662" t="s">
        <v>596</v>
      </c>
      <c r="F535" s="663" t="s">
        <v>2543</v>
      </c>
      <c r="G535" s="662" t="s">
        <v>608</v>
      </c>
      <c r="H535" s="662" t="s">
        <v>2042</v>
      </c>
      <c r="I535" s="662" t="s">
        <v>2043</v>
      </c>
      <c r="J535" s="662" t="s">
        <v>2044</v>
      </c>
      <c r="K535" s="662" t="s">
        <v>2045</v>
      </c>
      <c r="L535" s="664">
        <v>24.01</v>
      </c>
      <c r="M535" s="664">
        <v>1</v>
      </c>
      <c r="N535" s="665">
        <v>24.01</v>
      </c>
    </row>
    <row r="536" spans="1:14" ht="14.4" customHeight="1" x14ac:dyDescent="0.3">
      <c r="A536" s="660" t="s">
        <v>571</v>
      </c>
      <c r="B536" s="661" t="s">
        <v>572</v>
      </c>
      <c r="C536" s="662" t="s">
        <v>581</v>
      </c>
      <c r="D536" s="663" t="s">
        <v>2538</v>
      </c>
      <c r="E536" s="662" t="s">
        <v>596</v>
      </c>
      <c r="F536" s="663" t="s">
        <v>2543</v>
      </c>
      <c r="G536" s="662" t="s">
        <v>608</v>
      </c>
      <c r="H536" s="662" t="s">
        <v>2046</v>
      </c>
      <c r="I536" s="662" t="s">
        <v>2047</v>
      </c>
      <c r="J536" s="662" t="s">
        <v>1436</v>
      </c>
      <c r="K536" s="662" t="s">
        <v>2048</v>
      </c>
      <c r="L536" s="664">
        <v>107.33000000000003</v>
      </c>
      <c r="M536" s="664">
        <v>1</v>
      </c>
      <c r="N536" s="665">
        <v>107.33000000000003</v>
      </c>
    </row>
    <row r="537" spans="1:14" ht="14.4" customHeight="1" x14ac:dyDescent="0.3">
      <c r="A537" s="660" t="s">
        <v>571</v>
      </c>
      <c r="B537" s="661" t="s">
        <v>572</v>
      </c>
      <c r="C537" s="662" t="s">
        <v>581</v>
      </c>
      <c r="D537" s="663" t="s">
        <v>2538</v>
      </c>
      <c r="E537" s="662" t="s">
        <v>596</v>
      </c>
      <c r="F537" s="663" t="s">
        <v>2543</v>
      </c>
      <c r="G537" s="662" t="s">
        <v>608</v>
      </c>
      <c r="H537" s="662" t="s">
        <v>2049</v>
      </c>
      <c r="I537" s="662" t="s">
        <v>216</v>
      </c>
      <c r="J537" s="662" t="s">
        <v>2050</v>
      </c>
      <c r="K537" s="662"/>
      <c r="L537" s="664">
        <v>256.52000605875912</v>
      </c>
      <c r="M537" s="664">
        <v>2</v>
      </c>
      <c r="N537" s="665">
        <v>513.04001211751824</v>
      </c>
    </row>
    <row r="538" spans="1:14" ht="14.4" customHeight="1" x14ac:dyDescent="0.3">
      <c r="A538" s="660" t="s">
        <v>571</v>
      </c>
      <c r="B538" s="661" t="s">
        <v>572</v>
      </c>
      <c r="C538" s="662" t="s">
        <v>581</v>
      </c>
      <c r="D538" s="663" t="s">
        <v>2538</v>
      </c>
      <c r="E538" s="662" t="s">
        <v>596</v>
      </c>
      <c r="F538" s="663" t="s">
        <v>2543</v>
      </c>
      <c r="G538" s="662" t="s">
        <v>608</v>
      </c>
      <c r="H538" s="662" t="s">
        <v>1228</v>
      </c>
      <c r="I538" s="662" t="s">
        <v>1229</v>
      </c>
      <c r="J538" s="662" t="s">
        <v>1230</v>
      </c>
      <c r="K538" s="662" t="s">
        <v>1231</v>
      </c>
      <c r="L538" s="664">
        <v>79.130978034784121</v>
      </c>
      <c r="M538" s="664">
        <v>4.7257256999999999</v>
      </c>
      <c r="N538" s="665">
        <v>373.95129656511483</v>
      </c>
    </row>
    <row r="539" spans="1:14" ht="14.4" customHeight="1" x14ac:dyDescent="0.3">
      <c r="A539" s="660" t="s">
        <v>571</v>
      </c>
      <c r="B539" s="661" t="s">
        <v>572</v>
      </c>
      <c r="C539" s="662" t="s">
        <v>581</v>
      </c>
      <c r="D539" s="663" t="s">
        <v>2538</v>
      </c>
      <c r="E539" s="662" t="s">
        <v>596</v>
      </c>
      <c r="F539" s="663" t="s">
        <v>2543</v>
      </c>
      <c r="G539" s="662" t="s">
        <v>608</v>
      </c>
      <c r="H539" s="662" t="s">
        <v>1232</v>
      </c>
      <c r="I539" s="662" t="s">
        <v>1232</v>
      </c>
      <c r="J539" s="662" t="s">
        <v>1233</v>
      </c>
      <c r="K539" s="662" t="s">
        <v>1234</v>
      </c>
      <c r="L539" s="664">
        <v>690.2645</v>
      </c>
      <c r="M539" s="664">
        <v>1.9994003000001079</v>
      </c>
      <c r="N539" s="665">
        <v>1380.1150483794245</v>
      </c>
    </row>
    <row r="540" spans="1:14" ht="14.4" customHeight="1" x14ac:dyDescent="0.3">
      <c r="A540" s="660" t="s">
        <v>571</v>
      </c>
      <c r="B540" s="661" t="s">
        <v>572</v>
      </c>
      <c r="C540" s="662" t="s">
        <v>581</v>
      </c>
      <c r="D540" s="663" t="s">
        <v>2538</v>
      </c>
      <c r="E540" s="662" t="s">
        <v>596</v>
      </c>
      <c r="F540" s="663" t="s">
        <v>2543</v>
      </c>
      <c r="G540" s="662" t="s">
        <v>608</v>
      </c>
      <c r="H540" s="662" t="s">
        <v>1235</v>
      </c>
      <c r="I540" s="662" t="s">
        <v>1235</v>
      </c>
      <c r="J540" s="662" t="s">
        <v>1236</v>
      </c>
      <c r="K540" s="662" t="s">
        <v>1237</v>
      </c>
      <c r="L540" s="664">
        <v>243.01940799378454</v>
      </c>
      <c r="M540" s="664">
        <v>41.328100100000007</v>
      </c>
      <c r="N540" s="665">
        <v>10043.530419809869</v>
      </c>
    </row>
    <row r="541" spans="1:14" ht="14.4" customHeight="1" x14ac:dyDescent="0.3">
      <c r="A541" s="660" t="s">
        <v>571</v>
      </c>
      <c r="B541" s="661" t="s">
        <v>572</v>
      </c>
      <c r="C541" s="662" t="s">
        <v>581</v>
      </c>
      <c r="D541" s="663" t="s">
        <v>2538</v>
      </c>
      <c r="E541" s="662" t="s">
        <v>596</v>
      </c>
      <c r="F541" s="663" t="s">
        <v>2543</v>
      </c>
      <c r="G541" s="662" t="s">
        <v>608</v>
      </c>
      <c r="H541" s="662" t="s">
        <v>2051</v>
      </c>
      <c r="I541" s="662" t="s">
        <v>2052</v>
      </c>
      <c r="J541" s="662" t="s">
        <v>2053</v>
      </c>
      <c r="K541" s="662" t="s">
        <v>2054</v>
      </c>
      <c r="L541" s="664">
        <v>29996.633397920607</v>
      </c>
      <c r="M541" s="664">
        <v>0.1</v>
      </c>
      <c r="N541" s="665">
        <v>2999.6633397920609</v>
      </c>
    </row>
    <row r="542" spans="1:14" ht="14.4" customHeight="1" x14ac:dyDescent="0.3">
      <c r="A542" s="660" t="s">
        <v>571</v>
      </c>
      <c r="B542" s="661" t="s">
        <v>572</v>
      </c>
      <c r="C542" s="662" t="s">
        <v>581</v>
      </c>
      <c r="D542" s="663" t="s">
        <v>2538</v>
      </c>
      <c r="E542" s="662" t="s">
        <v>596</v>
      </c>
      <c r="F542" s="663" t="s">
        <v>2543</v>
      </c>
      <c r="G542" s="662" t="s">
        <v>608</v>
      </c>
      <c r="H542" s="662" t="s">
        <v>1238</v>
      </c>
      <c r="I542" s="662" t="s">
        <v>1239</v>
      </c>
      <c r="J542" s="662" t="s">
        <v>1230</v>
      </c>
      <c r="K542" s="662" t="s">
        <v>1240</v>
      </c>
      <c r="L542" s="664">
        <v>417.9996550833535</v>
      </c>
      <c r="M542" s="664">
        <v>1</v>
      </c>
      <c r="N542" s="665">
        <v>417.9996550833535</v>
      </c>
    </row>
    <row r="543" spans="1:14" ht="14.4" customHeight="1" x14ac:dyDescent="0.3">
      <c r="A543" s="660" t="s">
        <v>571</v>
      </c>
      <c r="B543" s="661" t="s">
        <v>572</v>
      </c>
      <c r="C543" s="662" t="s">
        <v>581</v>
      </c>
      <c r="D543" s="663" t="s">
        <v>2538</v>
      </c>
      <c r="E543" s="662" t="s">
        <v>596</v>
      </c>
      <c r="F543" s="663" t="s">
        <v>2543</v>
      </c>
      <c r="G543" s="662" t="s">
        <v>608</v>
      </c>
      <c r="H543" s="662" t="s">
        <v>2055</v>
      </c>
      <c r="I543" s="662" t="s">
        <v>2056</v>
      </c>
      <c r="J543" s="662" t="s">
        <v>2057</v>
      </c>
      <c r="K543" s="662" t="s">
        <v>2058</v>
      </c>
      <c r="L543" s="664">
        <v>573.42999999999984</v>
      </c>
      <c r="M543" s="664">
        <v>1</v>
      </c>
      <c r="N543" s="665">
        <v>573.42999999999984</v>
      </c>
    </row>
    <row r="544" spans="1:14" ht="14.4" customHeight="1" x14ac:dyDescent="0.3">
      <c r="A544" s="660" t="s">
        <v>571</v>
      </c>
      <c r="B544" s="661" t="s">
        <v>572</v>
      </c>
      <c r="C544" s="662" t="s">
        <v>581</v>
      </c>
      <c r="D544" s="663" t="s">
        <v>2538</v>
      </c>
      <c r="E544" s="662" t="s">
        <v>596</v>
      </c>
      <c r="F544" s="663" t="s">
        <v>2543</v>
      </c>
      <c r="G544" s="662" t="s">
        <v>608</v>
      </c>
      <c r="H544" s="662" t="s">
        <v>2059</v>
      </c>
      <c r="I544" s="662" t="s">
        <v>2060</v>
      </c>
      <c r="J544" s="662" t="s">
        <v>2061</v>
      </c>
      <c r="K544" s="662" t="s">
        <v>2062</v>
      </c>
      <c r="L544" s="664">
        <v>1664.4699999999998</v>
      </c>
      <c r="M544" s="664">
        <v>5</v>
      </c>
      <c r="N544" s="665">
        <v>8322.3499999999985</v>
      </c>
    </row>
    <row r="545" spans="1:14" ht="14.4" customHeight="1" x14ac:dyDescent="0.3">
      <c r="A545" s="660" t="s">
        <v>571</v>
      </c>
      <c r="B545" s="661" t="s">
        <v>572</v>
      </c>
      <c r="C545" s="662" t="s">
        <v>581</v>
      </c>
      <c r="D545" s="663" t="s">
        <v>2538</v>
      </c>
      <c r="E545" s="662" t="s">
        <v>596</v>
      </c>
      <c r="F545" s="663" t="s">
        <v>2543</v>
      </c>
      <c r="G545" s="662" t="s">
        <v>608</v>
      </c>
      <c r="H545" s="662" t="s">
        <v>2063</v>
      </c>
      <c r="I545" s="662" t="s">
        <v>2064</v>
      </c>
      <c r="J545" s="662" t="s">
        <v>1170</v>
      </c>
      <c r="K545" s="662" t="s">
        <v>2065</v>
      </c>
      <c r="L545" s="664">
        <v>89.47</v>
      </c>
      <c r="M545" s="664">
        <v>1</v>
      </c>
      <c r="N545" s="665">
        <v>89.47</v>
      </c>
    </row>
    <row r="546" spans="1:14" ht="14.4" customHeight="1" x14ac:dyDescent="0.3">
      <c r="A546" s="660" t="s">
        <v>571</v>
      </c>
      <c r="B546" s="661" t="s">
        <v>572</v>
      </c>
      <c r="C546" s="662" t="s">
        <v>581</v>
      </c>
      <c r="D546" s="663" t="s">
        <v>2538</v>
      </c>
      <c r="E546" s="662" t="s">
        <v>596</v>
      </c>
      <c r="F546" s="663" t="s">
        <v>2543</v>
      </c>
      <c r="G546" s="662" t="s">
        <v>608</v>
      </c>
      <c r="H546" s="662" t="s">
        <v>1241</v>
      </c>
      <c r="I546" s="662" t="s">
        <v>1241</v>
      </c>
      <c r="J546" s="662" t="s">
        <v>1242</v>
      </c>
      <c r="K546" s="662" t="s">
        <v>1243</v>
      </c>
      <c r="L546" s="664">
        <v>78.75</v>
      </c>
      <c r="M546" s="664">
        <v>2</v>
      </c>
      <c r="N546" s="665">
        <v>157.5</v>
      </c>
    </row>
    <row r="547" spans="1:14" ht="14.4" customHeight="1" x14ac:dyDescent="0.3">
      <c r="A547" s="660" t="s">
        <v>571</v>
      </c>
      <c r="B547" s="661" t="s">
        <v>572</v>
      </c>
      <c r="C547" s="662" t="s">
        <v>581</v>
      </c>
      <c r="D547" s="663" t="s">
        <v>2538</v>
      </c>
      <c r="E547" s="662" t="s">
        <v>596</v>
      </c>
      <c r="F547" s="663" t="s">
        <v>2543</v>
      </c>
      <c r="G547" s="662" t="s">
        <v>608</v>
      </c>
      <c r="H547" s="662" t="s">
        <v>1244</v>
      </c>
      <c r="I547" s="662" t="s">
        <v>1244</v>
      </c>
      <c r="J547" s="662" t="s">
        <v>1242</v>
      </c>
      <c r="K547" s="662" t="s">
        <v>1245</v>
      </c>
      <c r="L547" s="664">
        <v>319.00034775627364</v>
      </c>
      <c r="M547" s="664">
        <v>5.8500000000000005</v>
      </c>
      <c r="N547" s="665">
        <v>1866.1520343742011</v>
      </c>
    </row>
    <row r="548" spans="1:14" ht="14.4" customHeight="1" x14ac:dyDescent="0.3">
      <c r="A548" s="660" t="s">
        <v>571</v>
      </c>
      <c r="B548" s="661" t="s">
        <v>572</v>
      </c>
      <c r="C548" s="662" t="s">
        <v>581</v>
      </c>
      <c r="D548" s="663" t="s">
        <v>2538</v>
      </c>
      <c r="E548" s="662" t="s">
        <v>596</v>
      </c>
      <c r="F548" s="663" t="s">
        <v>2543</v>
      </c>
      <c r="G548" s="662" t="s">
        <v>608</v>
      </c>
      <c r="H548" s="662" t="s">
        <v>1246</v>
      </c>
      <c r="I548" s="662" t="s">
        <v>1247</v>
      </c>
      <c r="J548" s="662" t="s">
        <v>1230</v>
      </c>
      <c r="K548" s="662" t="s">
        <v>1248</v>
      </c>
      <c r="L548" s="664">
        <v>861.63452153017511</v>
      </c>
      <c r="M548" s="664">
        <v>1.8620000000000001</v>
      </c>
      <c r="N548" s="665">
        <v>1604.3634790891861</v>
      </c>
    </row>
    <row r="549" spans="1:14" ht="14.4" customHeight="1" x14ac:dyDescent="0.3">
      <c r="A549" s="660" t="s">
        <v>571</v>
      </c>
      <c r="B549" s="661" t="s">
        <v>572</v>
      </c>
      <c r="C549" s="662" t="s">
        <v>581</v>
      </c>
      <c r="D549" s="663" t="s">
        <v>2538</v>
      </c>
      <c r="E549" s="662" t="s">
        <v>596</v>
      </c>
      <c r="F549" s="663" t="s">
        <v>2543</v>
      </c>
      <c r="G549" s="662" t="s">
        <v>608</v>
      </c>
      <c r="H549" s="662" t="s">
        <v>2066</v>
      </c>
      <c r="I549" s="662" t="s">
        <v>2067</v>
      </c>
      <c r="J549" s="662" t="s">
        <v>2068</v>
      </c>
      <c r="K549" s="662" t="s">
        <v>2069</v>
      </c>
      <c r="L549" s="664">
        <v>37.709869456355065</v>
      </c>
      <c r="M549" s="664">
        <v>4</v>
      </c>
      <c r="N549" s="665">
        <v>150.83947782542026</v>
      </c>
    </row>
    <row r="550" spans="1:14" ht="14.4" customHeight="1" x14ac:dyDescent="0.3">
      <c r="A550" s="660" t="s">
        <v>571</v>
      </c>
      <c r="B550" s="661" t="s">
        <v>572</v>
      </c>
      <c r="C550" s="662" t="s">
        <v>581</v>
      </c>
      <c r="D550" s="663" t="s">
        <v>2538</v>
      </c>
      <c r="E550" s="662" t="s">
        <v>596</v>
      </c>
      <c r="F550" s="663" t="s">
        <v>2543</v>
      </c>
      <c r="G550" s="662" t="s">
        <v>608</v>
      </c>
      <c r="H550" s="662" t="s">
        <v>2070</v>
      </c>
      <c r="I550" s="662" t="s">
        <v>2071</v>
      </c>
      <c r="J550" s="662" t="s">
        <v>2072</v>
      </c>
      <c r="K550" s="662" t="s">
        <v>2073</v>
      </c>
      <c r="L550" s="664">
        <v>363.99666666666667</v>
      </c>
      <c r="M550" s="664">
        <v>3</v>
      </c>
      <c r="N550" s="665">
        <v>1091.99</v>
      </c>
    </row>
    <row r="551" spans="1:14" ht="14.4" customHeight="1" x14ac:dyDescent="0.3">
      <c r="A551" s="660" t="s">
        <v>571</v>
      </c>
      <c r="B551" s="661" t="s">
        <v>572</v>
      </c>
      <c r="C551" s="662" t="s">
        <v>581</v>
      </c>
      <c r="D551" s="663" t="s">
        <v>2538</v>
      </c>
      <c r="E551" s="662" t="s">
        <v>596</v>
      </c>
      <c r="F551" s="663" t="s">
        <v>2543</v>
      </c>
      <c r="G551" s="662" t="s">
        <v>608</v>
      </c>
      <c r="H551" s="662" t="s">
        <v>2074</v>
      </c>
      <c r="I551" s="662" t="s">
        <v>2075</v>
      </c>
      <c r="J551" s="662" t="s">
        <v>2076</v>
      </c>
      <c r="K551" s="662" t="s">
        <v>2077</v>
      </c>
      <c r="L551" s="664">
        <v>196.33</v>
      </c>
      <c r="M551" s="664">
        <v>1</v>
      </c>
      <c r="N551" s="665">
        <v>196.33</v>
      </c>
    </row>
    <row r="552" spans="1:14" ht="14.4" customHeight="1" x14ac:dyDescent="0.3">
      <c r="A552" s="660" t="s">
        <v>571</v>
      </c>
      <c r="B552" s="661" t="s">
        <v>572</v>
      </c>
      <c r="C552" s="662" t="s">
        <v>581</v>
      </c>
      <c r="D552" s="663" t="s">
        <v>2538</v>
      </c>
      <c r="E552" s="662" t="s">
        <v>596</v>
      </c>
      <c r="F552" s="663" t="s">
        <v>2543</v>
      </c>
      <c r="G552" s="662" t="s">
        <v>608</v>
      </c>
      <c r="H552" s="662" t="s">
        <v>2078</v>
      </c>
      <c r="I552" s="662" t="s">
        <v>2079</v>
      </c>
      <c r="J552" s="662" t="s">
        <v>2080</v>
      </c>
      <c r="K552" s="662" t="s">
        <v>1642</v>
      </c>
      <c r="L552" s="664">
        <v>81.88000000000001</v>
      </c>
      <c r="M552" s="664">
        <v>1</v>
      </c>
      <c r="N552" s="665">
        <v>81.88000000000001</v>
      </c>
    </row>
    <row r="553" spans="1:14" ht="14.4" customHeight="1" x14ac:dyDescent="0.3">
      <c r="A553" s="660" t="s">
        <v>571</v>
      </c>
      <c r="B553" s="661" t="s">
        <v>572</v>
      </c>
      <c r="C553" s="662" t="s">
        <v>581</v>
      </c>
      <c r="D553" s="663" t="s">
        <v>2538</v>
      </c>
      <c r="E553" s="662" t="s">
        <v>596</v>
      </c>
      <c r="F553" s="663" t="s">
        <v>2543</v>
      </c>
      <c r="G553" s="662" t="s">
        <v>608</v>
      </c>
      <c r="H553" s="662" t="s">
        <v>2081</v>
      </c>
      <c r="I553" s="662" t="s">
        <v>2082</v>
      </c>
      <c r="J553" s="662" t="s">
        <v>2083</v>
      </c>
      <c r="K553" s="662" t="s">
        <v>2084</v>
      </c>
      <c r="L553" s="664">
        <v>718.66</v>
      </c>
      <c r="M553" s="664">
        <v>1</v>
      </c>
      <c r="N553" s="665">
        <v>718.66</v>
      </c>
    </row>
    <row r="554" spans="1:14" ht="14.4" customHeight="1" x14ac:dyDescent="0.3">
      <c r="A554" s="660" t="s">
        <v>571</v>
      </c>
      <c r="B554" s="661" t="s">
        <v>572</v>
      </c>
      <c r="C554" s="662" t="s">
        <v>581</v>
      </c>
      <c r="D554" s="663" t="s">
        <v>2538</v>
      </c>
      <c r="E554" s="662" t="s">
        <v>596</v>
      </c>
      <c r="F554" s="663" t="s">
        <v>2543</v>
      </c>
      <c r="G554" s="662" t="s">
        <v>608</v>
      </c>
      <c r="H554" s="662" t="s">
        <v>1256</v>
      </c>
      <c r="I554" s="662" t="s">
        <v>1256</v>
      </c>
      <c r="J554" s="662" t="s">
        <v>1257</v>
      </c>
      <c r="K554" s="662" t="s">
        <v>1258</v>
      </c>
      <c r="L554" s="664">
        <v>120.41540723925918</v>
      </c>
      <c r="M554" s="664">
        <v>26.890333799999993</v>
      </c>
      <c r="N554" s="665">
        <v>3238.010495326615</v>
      </c>
    </row>
    <row r="555" spans="1:14" ht="14.4" customHeight="1" x14ac:dyDescent="0.3">
      <c r="A555" s="660" t="s">
        <v>571</v>
      </c>
      <c r="B555" s="661" t="s">
        <v>572</v>
      </c>
      <c r="C555" s="662" t="s">
        <v>581</v>
      </c>
      <c r="D555" s="663" t="s">
        <v>2538</v>
      </c>
      <c r="E555" s="662" t="s">
        <v>596</v>
      </c>
      <c r="F555" s="663" t="s">
        <v>2543</v>
      </c>
      <c r="G555" s="662" t="s">
        <v>608</v>
      </c>
      <c r="H555" s="662" t="s">
        <v>2085</v>
      </c>
      <c r="I555" s="662" t="s">
        <v>2086</v>
      </c>
      <c r="J555" s="662" t="s">
        <v>2087</v>
      </c>
      <c r="K555" s="662" t="s">
        <v>2088</v>
      </c>
      <c r="L555" s="664">
        <v>22319</v>
      </c>
      <c r="M555" s="664">
        <v>1</v>
      </c>
      <c r="N555" s="665">
        <v>22319</v>
      </c>
    </row>
    <row r="556" spans="1:14" ht="14.4" customHeight="1" x14ac:dyDescent="0.3">
      <c r="A556" s="660" t="s">
        <v>571</v>
      </c>
      <c r="B556" s="661" t="s">
        <v>572</v>
      </c>
      <c r="C556" s="662" t="s">
        <v>581</v>
      </c>
      <c r="D556" s="663" t="s">
        <v>2538</v>
      </c>
      <c r="E556" s="662" t="s">
        <v>596</v>
      </c>
      <c r="F556" s="663" t="s">
        <v>2543</v>
      </c>
      <c r="G556" s="662" t="s">
        <v>608</v>
      </c>
      <c r="H556" s="662" t="s">
        <v>1259</v>
      </c>
      <c r="I556" s="662" t="s">
        <v>1260</v>
      </c>
      <c r="J556" s="662" t="s">
        <v>1261</v>
      </c>
      <c r="K556" s="662" t="s">
        <v>1262</v>
      </c>
      <c r="L556" s="664">
        <v>1439.7038143726986</v>
      </c>
      <c r="M556" s="664">
        <v>42</v>
      </c>
      <c r="N556" s="665">
        <v>60467.560203653338</v>
      </c>
    </row>
    <row r="557" spans="1:14" ht="14.4" customHeight="1" x14ac:dyDescent="0.3">
      <c r="A557" s="660" t="s">
        <v>571</v>
      </c>
      <c r="B557" s="661" t="s">
        <v>572</v>
      </c>
      <c r="C557" s="662" t="s">
        <v>581</v>
      </c>
      <c r="D557" s="663" t="s">
        <v>2538</v>
      </c>
      <c r="E557" s="662" t="s">
        <v>596</v>
      </c>
      <c r="F557" s="663" t="s">
        <v>2543</v>
      </c>
      <c r="G557" s="662" t="s">
        <v>608</v>
      </c>
      <c r="H557" s="662" t="s">
        <v>1267</v>
      </c>
      <c r="I557" s="662" t="s">
        <v>1268</v>
      </c>
      <c r="J557" s="662" t="s">
        <v>616</v>
      </c>
      <c r="K557" s="662" t="s">
        <v>1269</v>
      </c>
      <c r="L557" s="664">
        <v>30.012594328178409</v>
      </c>
      <c r="M557" s="664">
        <v>3</v>
      </c>
      <c r="N557" s="665">
        <v>90.037782984535227</v>
      </c>
    </row>
    <row r="558" spans="1:14" ht="14.4" customHeight="1" x14ac:dyDescent="0.3">
      <c r="A558" s="660" t="s">
        <v>571</v>
      </c>
      <c r="B558" s="661" t="s">
        <v>572</v>
      </c>
      <c r="C558" s="662" t="s">
        <v>581</v>
      </c>
      <c r="D558" s="663" t="s">
        <v>2538</v>
      </c>
      <c r="E558" s="662" t="s">
        <v>596</v>
      </c>
      <c r="F558" s="663" t="s">
        <v>2543</v>
      </c>
      <c r="G558" s="662" t="s">
        <v>608</v>
      </c>
      <c r="H558" s="662" t="s">
        <v>2089</v>
      </c>
      <c r="I558" s="662" t="s">
        <v>2090</v>
      </c>
      <c r="J558" s="662" t="s">
        <v>2091</v>
      </c>
      <c r="K558" s="662" t="s">
        <v>2092</v>
      </c>
      <c r="L558" s="664">
        <v>474.52</v>
      </c>
      <c r="M558" s="664">
        <v>1</v>
      </c>
      <c r="N558" s="665">
        <v>474.52</v>
      </c>
    </row>
    <row r="559" spans="1:14" ht="14.4" customHeight="1" x14ac:dyDescent="0.3">
      <c r="A559" s="660" t="s">
        <v>571</v>
      </c>
      <c r="B559" s="661" t="s">
        <v>572</v>
      </c>
      <c r="C559" s="662" t="s">
        <v>581</v>
      </c>
      <c r="D559" s="663" t="s">
        <v>2538</v>
      </c>
      <c r="E559" s="662" t="s">
        <v>596</v>
      </c>
      <c r="F559" s="663" t="s">
        <v>2543</v>
      </c>
      <c r="G559" s="662" t="s">
        <v>608</v>
      </c>
      <c r="H559" s="662" t="s">
        <v>2093</v>
      </c>
      <c r="I559" s="662" t="s">
        <v>2093</v>
      </c>
      <c r="J559" s="662" t="s">
        <v>2094</v>
      </c>
      <c r="K559" s="662" t="s">
        <v>1126</v>
      </c>
      <c r="L559" s="664">
        <v>1022.9974952449771</v>
      </c>
      <c r="M559" s="664">
        <v>3</v>
      </c>
      <c r="N559" s="665">
        <v>3068.9924857349315</v>
      </c>
    </row>
    <row r="560" spans="1:14" ht="14.4" customHeight="1" x14ac:dyDescent="0.3">
      <c r="A560" s="660" t="s">
        <v>571</v>
      </c>
      <c r="B560" s="661" t="s">
        <v>572</v>
      </c>
      <c r="C560" s="662" t="s">
        <v>581</v>
      </c>
      <c r="D560" s="663" t="s">
        <v>2538</v>
      </c>
      <c r="E560" s="662" t="s">
        <v>596</v>
      </c>
      <c r="F560" s="663" t="s">
        <v>2543</v>
      </c>
      <c r="G560" s="662" t="s">
        <v>608</v>
      </c>
      <c r="H560" s="662" t="s">
        <v>1270</v>
      </c>
      <c r="I560" s="662" t="s">
        <v>1271</v>
      </c>
      <c r="J560" s="662" t="s">
        <v>1272</v>
      </c>
      <c r="K560" s="662"/>
      <c r="L560" s="664">
        <v>1392.5776714254719</v>
      </c>
      <c r="M560" s="664">
        <v>2</v>
      </c>
      <c r="N560" s="665">
        <v>2785.1553428509437</v>
      </c>
    </row>
    <row r="561" spans="1:14" ht="14.4" customHeight="1" x14ac:dyDescent="0.3">
      <c r="A561" s="660" t="s">
        <v>571</v>
      </c>
      <c r="B561" s="661" t="s">
        <v>572</v>
      </c>
      <c r="C561" s="662" t="s">
        <v>581</v>
      </c>
      <c r="D561" s="663" t="s">
        <v>2538</v>
      </c>
      <c r="E561" s="662" t="s">
        <v>596</v>
      </c>
      <c r="F561" s="663" t="s">
        <v>2543</v>
      </c>
      <c r="G561" s="662" t="s">
        <v>608</v>
      </c>
      <c r="H561" s="662" t="s">
        <v>2095</v>
      </c>
      <c r="I561" s="662" t="s">
        <v>2096</v>
      </c>
      <c r="J561" s="662" t="s">
        <v>2097</v>
      </c>
      <c r="K561" s="662" t="s">
        <v>2098</v>
      </c>
      <c r="L561" s="664">
        <v>209.26999999999998</v>
      </c>
      <c r="M561" s="664">
        <v>2</v>
      </c>
      <c r="N561" s="665">
        <v>418.53999999999996</v>
      </c>
    </row>
    <row r="562" spans="1:14" ht="14.4" customHeight="1" x14ac:dyDescent="0.3">
      <c r="A562" s="660" t="s">
        <v>571</v>
      </c>
      <c r="B562" s="661" t="s">
        <v>572</v>
      </c>
      <c r="C562" s="662" t="s">
        <v>581</v>
      </c>
      <c r="D562" s="663" t="s">
        <v>2538</v>
      </c>
      <c r="E562" s="662" t="s">
        <v>596</v>
      </c>
      <c r="F562" s="663" t="s">
        <v>2543</v>
      </c>
      <c r="G562" s="662" t="s">
        <v>608</v>
      </c>
      <c r="H562" s="662" t="s">
        <v>1275</v>
      </c>
      <c r="I562" s="662" t="s">
        <v>1276</v>
      </c>
      <c r="J562" s="662" t="s">
        <v>1277</v>
      </c>
      <c r="K562" s="662" t="s">
        <v>1278</v>
      </c>
      <c r="L562" s="664">
        <v>190.73703953266408</v>
      </c>
      <c r="M562" s="664">
        <v>57.768804899999999</v>
      </c>
      <c r="N562" s="665">
        <v>11018.650823966058</v>
      </c>
    </row>
    <row r="563" spans="1:14" ht="14.4" customHeight="1" x14ac:dyDescent="0.3">
      <c r="A563" s="660" t="s">
        <v>571</v>
      </c>
      <c r="B563" s="661" t="s">
        <v>572</v>
      </c>
      <c r="C563" s="662" t="s">
        <v>581</v>
      </c>
      <c r="D563" s="663" t="s">
        <v>2538</v>
      </c>
      <c r="E563" s="662" t="s">
        <v>596</v>
      </c>
      <c r="F563" s="663" t="s">
        <v>2543</v>
      </c>
      <c r="G563" s="662" t="s">
        <v>608</v>
      </c>
      <c r="H563" s="662" t="s">
        <v>1283</v>
      </c>
      <c r="I563" s="662" t="s">
        <v>1284</v>
      </c>
      <c r="J563" s="662" t="s">
        <v>1285</v>
      </c>
      <c r="K563" s="662" t="s">
        <v>1286</v>
      </c>
      <c r="L563" s="664">
        <v>32.63188004819375</v>
      </c>
      <c r="M563" s="664">
        <v>12</v>
      </c>
      <c r="N563" s="665">
        <v>391.582560578325</v>
      </c>
    </row>
    <row r="564" spans="1:14" ht="14.4" customHeight="1" x14ac:dyDescent="0.3">
      <c r="A564" s="660" t="s">
        <v>571</v>
      </c>
      <c r="B564" s="661" t="s">
        <v>572</v>
      </c>
      <c r="C564" s="662" t="s">
        <v>581</v>
      </c>
      <c r="D564" s="663" t="s">
        <v>2538</v>
      </c>
      <c r="E564" s="662" t="s">
        <v>596</v>
      </c>
      <c r="F564" s="663" t="s">
        <v>2543</v>
      </c>
      <c r="G564" s="662" t="s">
        <v>608</v>
      </c>
      <c r="H564" s="662" t="s">
        <v>2099</v>
      </c>
      <c r="I564" s="662" t="s">
        <v>2099</v>
      </c>
      <c r="J564" s="662" t="s">
        <v>2100</v>
      </c>
      <c r="K564" s="662" t="s">
        <v>2101</v>
      </c>
      <c r="L564" s="664">
        <v>212.37999999999994</v>
      </c>
      <c r="M564" s="664">
        <v>1</v>
      </c>
      <c r="N564" s="665">
        <v>212.37999999999994</v>
      </c>
    </row>
    <row r="565" spans="1:14" ht="14.4" customHeight="1" x14ac:dyDescent="0.3">
      <c r="A565" s="660" t="s">
        <v>571</v>
      </c>
      <c r="B565" s="661" t="s">
        <v>572</v>
      </c>
      <c r="C565" s="662" t="s">
        <v>581</v>
      </c>
      <c r="D565" s="663" t="s">
        <v>2538</v>
      </c>
      <c r="E565" s="662" t="s">
        <v>596</v>
      </c>
      <c r="F565" s="663" t="s">
        <v>2543</v>
      </c>
      <c r="G565" s="662" t="s">
        <v>608</v>
      </c>
      <c r="H565" s="662" t="s">
        <v>2102</v>
      </c>
      <c r="I565" s="662" t="s">
        <v>2102</v>
      </c>
      <c r="J565" s="662" t="s">
        <v>2103</v>
      </c>
      <c r="K565" s="662" t="s">
        <v>2104</v>
      </c>
      <c r="L565" s="664">
        <v>436.08852338271589</v>
      </c>
      <c r="M565" s="664">
        <v>32</v>
      </c>
      <c r="N565" s="665">
        <v>13954.832748246909</v>
      </c>
    </row>
    <row r="566" spans="1:14" ht="14.4" customHeight="1" x14ac:dyDescent="0.3">
      <c r="A566" s="660" t="s">
        <v>571</v>
      </c>
      <c r="B566" s="661" t="s">
        <v>572</v>
      </c>
      <c r="C566" s="662" t="s">
        <v>581</v>
      </c>
      <c r="D566" s="663" t="s">
        <v>2538</v>
      </c>
      <c r="E566" s="662" t="s">
        <v>596</v>
      </c>
      <c r="F566" s="663" t="s">
        <v>2543</v>
      </c>
      <c r="G566" s="662" t="s">
        <v>608</v>
      </c>
      <c r="H566" s="662" t="s">
        <v>1292</v>
      </c>
      <c r="I566" s="662" t="s">
        <v>1293</v>
      </c>
      <c r="J566" s="662" t="s">
        <v>1294</v>
      </c>
      <c r="K566" s="662" t="s">
        <v>1295</v>
      </c>
      <c r="L566" s="664">
        <v>243.68687944452631</v>
      </c>
      <c r="M566" s="664">
        <v>3</v>
      </c>
      <c r="N566" s="665">
        <v>731.06063833357894</v>
      </c>
    </row>
    <row r="567" spans="1:14" ht="14.4" customHeight="1" x14ac:dyDescent="0.3">
      <c r="A567" s="660" t="s">
        <v>571</v>
      </c>
      <c r="B567" s="661" t="s">
        <v>572</v>
      </c>
      <c r="C567" s="662" t="s">
        <v>581</v>
      </c>
      <c r="D567" s="663" t="s">
        <v>2538</v>
      </c>
      <c r="E567" s="662" t="s">
        <v>596</v>
      </c>
      <c r="F567" s="663" t="s">
        <v>2543</v>
      </c>
      <c r="G567" s="662" t="s">
        <v>608</v>
      </c>
      <c r="H567" s="662" t="s">
        <v>2105</v>
      </c>
      <c r="I567" s="662" t="s">
        <v>2106</v>
      </c>
      <c r="J567" s="662" t="s">
        <v>2107</v>
      </c>
      <c r="K567" s="662" t="s">
        <v>2108</v>
      </c>
      <c r="L567" s="664">
        <v>632.53127955322509</v>
      </c>
      <c r="M567" s="664">
        <v>9.9402079999999966</v>
      </c>
      <c r="N567" s="665">
        <v>6287.492485265202</v>
      </c>
    </row>
    <row r="568" spans="1:14" ht="14.4" customHeight="1" x14ac:dyDescent="0.3">
      <c r="A568" s="660" t="s">
        <v>571</v>
      </c>
      <c r="B568" s="661" t="s">
        <v>572</v>
      </c>
      <c r="C568" s="662" t="s">
        <v>581</v>
      </c>
      <c r="D568" s="663" t="s">
        <v>2538</v>
      </c>
      <c r="E568" s="662" t="s">
        <v>596</v>
      </c>
      <c r="F568" s="663" t="s">
        <v>2543</v>
      </c>
      <c r="G568" s="662" t="s">
        <v>608</v>
      </c>
      <c r="H568" s="662" t="s">
        <v>2109</v>
      </c>
      <c r="I568" s="662" t="s">
        <v>1284</v>
      </c>
      <c r="J568" s="662" t="s">
        <v>2110</v>
      </c>
      <c r="K568" s="662"/>
      <c r="L568" s="664">
        <v>13.327382401388169</v>
      </c>
      <c r="M568" s="664">
        <v>1</v>
      </c>
      <c r="N568" s="665">
        <v>13.327382401388169</v>
      </c>
    </row>
    <row r="569" spans="1:14" ht="14.4" customHeight="1" x14ac:dyDescent="0.3">
      <c r="A569" s="660" t="s">
        <v>571</v>
      </c>
      <c r="B569" s="661" t="s">
        <v>572</v>
      </c>
      <c r="C569" s="662" t="s">
        <v>581</v>
      </c>
      <c r="D569" s="663" t="s">
        <v>2538</v>
      </c>
      <c r="E569" s="662" t="s">
        <v>596</v>
      </c>
      <c r="F569" s="663" t="s">
        <v>2543</v>
      </c>
      <c r="G569" s="662" t="s">
        <v>608</v>
      </c>
      <c r="H569" s="662" t="s">
        <v>2111</v>
      </c>
      <c r="I569" s="662" t="s">
        <v>216</v>
      </c>
      <c r="J569" s="662" t="s">
        <v>2112</v>
      </c>
      <c r="K569" s="662"/>
      <c r="L569" s="664">
        <v>29.660456114474641</v>
      </c>
      <c r="M569" s="664">
        <v>3</v>
      </c>
      <c r="N569" s="665">
        <v>88.981368343423924</v>
      </c>
    </row>
    <row r="570" spans="1:14" ht="14.4" customHeight="1" x14ac:dyDescent="0.3">
      <c r="A570" s="660" t="s">
        <v>571</v>
      </c>
      <c r="B570" s="661" t="s">
        <v>572</v>
      </c>
      <c r="C570" s="662" t="s">
        <v>581</v>
      </c>
      <c r="D570" s="663" t="s">
        <v>2538</v>
      </c>
      <c r="E570" s="662" t="s">
        <v>596</v>
      </c>
      <c r="F570" s="663" t="s">
        <v>2543</v>
      </c>
      <c r="G570" s="662" t="s">
        <v>608</v>
      </c>
      <c r="H570" s="662" t="s">
        <v>2113</v>
      </c>
      <c r="I570" s="662" t="s">
        <v>2114</v>
      </c>
      <c r="J570" s="662" t="s">
        <v>2115</v>
      </c>
      <c r="K570" s="662" t="s">
        <v>2116</v>
      </c>
      <c r="L570" s="664">
        <v>64.91</v>
      </c>
      <c r="M570" s="664">
        <v>1</v>
      </c>
      <c r="N570" s="665">
        <v>64.91</v>
      </c>
    </row>
    <row r="571" spans="1:14" ht="14.4" customHeight="1" x14ac:dyDescent="0.3">
      <c r="A571" s="660" t="s">
        <v>571</v>
      </c>
      <c r="B571" s="661" t="s">
        <v>572</v>
      </c>
      <c r="C571" s="662" t="s">
        <v>581</v>
      </c>
      <c r="D571" s="663" t="s">
        <v>2538</v>
      </c>
      <c r="E571" s="662" t="s">
        <v>596</v>
      </c>
      <c r="F571" s="663" t="s">
        <v>2543</v>
      </c>
      <c r="G571" s="662" t="s">
        <v>608</v>
      </c>
      <c r="H571" s="662" t="s">
        <v>2117</v>
      </c>
      <c r="I571" s="662" t="s">
        <v>2118</v>
      </c>
      <c r="J571" s="662" t="s">
        <v>2119</v>
      </c>
      <c r="K571" s="662" t="s">
        <v>2120</v>
      </c>
      <c r="L571" s="664">
        <v>209.90919964464251</v>
      </c>
      <c r="M571" s="664">
        <v>1</v>
      </c>
      <c r="N571" s="665">
        <v>209.90919964464251</v>
      </c>
    </row>
    <row r="572" spans="1:14" ht="14.4" customHeight="1" x14ac:dyDescent="0.3">
      <c r="A572" s="660" t="s">
        <v>571</v>
      </c>
      <c r="B572" s="661" t="s">
        <v>572</v>
      </c>
      <c r="C572" s="662" t="s">
        <v>581</v>
      </c>
      <c r="D572" s="663" t="s">
        <v>2538</v>
      </c>
      <c r="E572" s="662" t="s">
        <v>596</v>
      </c>
      <c r="F572" s="663" t="s">
        <v>2543</v>
      </c>
      <c r="G572" s="662" t="s">
        <v>608</v>
      </c>
      <c r="H572" s="662" t="s">
        <v>2121</v>
      </c>
      <c r="I572" s="662" t="s">
        <v>2121</v>
      </c>
      <c r="J572" s="662" t="s">
        <v>2122</v>
      </c>
      <c r="K572" s="662" t="s">
        <v>2123</v>
      </c>
      <c r="L572" s="664">
        <v>24.28</v>
      </c>
      <c r="M572" s="664">
        <v>1</v>
      </c>
      <c r="N572" s="665">
        <v>24.28</v>
      </c>
    </row>
    <row r="573" spans="1:14" ht="14.4" customHeight="1" x14ac:dyDescent="0.3">
      <c r="A573" s="660" t="s">
        <v>571</v>
      </c>
      <c r="B573" s="661" t="s">
        <v>572</v>
      </c>
      <c r="C573" s="662" t="s">
        <v>581</v>
      </c>
      <c r="D573" s="663" t="s">
        <v>2538</v>
      </c>
      <c r="E573" s="662" t="s">
        <v>596</v>
      </c>
      <c r="F573" s="663" t="s">
        <v>2543</v>
      </c>
      <c r="G573" s="662" t="s">
        <v>608</v>
      </c>
      <c r="H573" s="662" t="s">
        <v>2124</v>
      </c>
      <c r="I573" s="662" t="s">
        <v>2124</v>
      </c>
      <c r="J573" s="662" t="s">
        <v>2125</v>
      </c>
      <c r="K573" s="662" t="s">
        <v>2126</v>
      </c>
      <c r="L573" s="664">
        <v>57.337499999999999</v>
      </c>
      <c r="M573" s="664">
        <v>4</v>
      </c>
      <c r="N573" s="665">
        <v>229.35</v>
      </c>
    </row>
    <row r="574" spans="1:14" ht="14.4" customHeight="1" x14ac:dyDescent="0.3">
      <c r="A574" s="660" t="s">
        <v>571</v>
      </c>
      <c r="B574" s="661" t="s">
        <v>572</v>
      </c>
      <c r="C574" s="662" t="s">
        <v>581</v>
      </c>
      <c r="D574" s="663" t="s">
        <v>2538</v>
      </c>
      <c r="E574" s="662" t="s">
        <v>596</v>
      </c>
      <c r="F574" s="663" t="s">
        <v>2543</v>
      </c>
      <c r="G574" s="662" t="s">
        <v>608</v>
      </c>
      <c r="H574" s="662" t="s">
        <v>1312</v>
      </c>
      <c r="I574" s="662" t="s">
        <v>1312</v>
      </c>
      <c r="J574" s="662" t="s">
        <v>1313</v>
      </c>
      <c r="K574" s="662" t="s">
        <v>1314</v>
      </c>
      <c r="L574" s="664">
        <v>396</v>
      </c>
      <c r="M574" s="664">
        <v>6</v>
      </c>
      <c r="N574" s="665">
        <v>2376</v>
      </c>
    </row>
    <row r="575" spans="1:14" ht="14.4" customHeight="1" x14ac:dyDescent="0.3">
      <c r="A575" s="660" t="s">
        <v>571</v>
      </c>
      <c r="B575" s="661" t="s">
        <v>572</v>
      </c>
      <c r="C575" s="662" t="s">
        <v>581</v>
      </c>
      <c r="D575" s="663" t="s">
        <v>2538</v>
      </c>
      <c r="E575" s="662" t="s">
        <v>596</v>
      </c>
      <c r="F575" s="663" t="s">
        <v>2543</v>
      </c>
      <c r="G575" s="662" t="s">
        <v>608</v>
      </c>
      <c r="H575" s="662" t="s">
        <v>2127</v>
      </c>
      <c r="I575" s="662" t="s">
        <v>2127</v>
      </c>
      <c r="J575" s="662" t="s">
        <v>2128</v>
      </c>
      <c r="K575" s="662" t="s">
        <v>2129</v>
      </c>
      <c r="L575" s="664">
        <v>1677.61</v>
      </c>
      <c r="M575" s="664">
        <v>1</v>
      </c>
      <c r="N575" s="665">
        <v>1677.61</v>
      </c>
    </row>
    <row r="576" spans="1:14" ht="14.4" customHeight="1" x14ac:dyDescent="0.3">
      <c r="A576" s="660" t="s">
        <v>571</v>
      </c>
      <c r="B576" s="661" t="s">
        <v>572</v>
      </c>
      <c r="C576" s="662" t="s">
        <v>581</v>
      </c>
      <c r="D576" s="663" t="s">
        <v>2538</v>
      </c>
      <c r="E576" s="662" t="s">
        <v>596</v>
      </c>
      <c r="F576" s="663" t="s">
        <v>2543</v>
      </c>
      <c r="G576" s="662" t="s">
        <v>608</v>
      </c>
      <c r="H576" s="662" t="s">
        <v>1326</v>
      </c>
      <c r="I576" s="662" t="s">
        <v>1326</v>
      </c>
      <c r="J576" s="662" t="s">
        <v>1327</v>
      </c>
      <c r="K576" s="662" t="s">
        <v>1328</v>
      </c>
      <c r="L576" s="664">
        <v>96.190413204854906</v>
      </c>
      <c r="M576" s="664">
        <v>18</v>
      </c>
      <c r="N576" s="665">
        <v>1731.4274376873882</v>
      </c>
    </row>
    <row r="577" spans="1:14" ht="14.4" customHeight="1" x14ac:dyDescent="0.3">
      <c r="A577" s="660" t="s">
        <v>571</v>
      </c>
      <c r="B577" s="661" t="s">
        <v>572</v>
      </c>
      <c r="C577" s="662" t="s">
        <v>581</v>
      </c>
      <c r="D577" s="663" t="s">
        <v>2538</v>
      </c>
      <c r="E577" s="662" t="s">
        <v>596</v>
      </c>
      <c r="F577" s="663" t="s">
        <v>2543</v>
      </c>
      <c r="G577" s="662" t="s">
        <v>608</v>
      </c>
      <c r="H577" s="662" t="s">
        <v>1329</v>
      </c>
      <c r="I577" s="662" t="s">
        <v>1329</v>
      </c>
      <c r="J577" s="662" t="s">
        <v>1330</v>
      </c>
      <c r="K577" s="662" t="s">
        <v>1331</v>
      </c>
      <c r="L577" s="664">
        <v>116.99239983108674</v>
      </c>
      <c r="M577" s="664">
        <v>13.908263900000001</v>
      </c>
      <c r="N577" s="665">
        <v>1627.1611711450701</v>
      </c>
    </row>
    <row r="578" spans="1:14" ht="14.4" customHeight="1" x14ac:dyDescent="0.3">
      <c r="A578" s="660" t="s">
        <v>571</v>
      </c>
      <c r="B578" s="661" t="s">
        <v>572</v>
      </c>
      <c r="C578" s="662" t="s">
        <v>581</v>
      </c>
      <c r="D578" s="663" t="s">
        <v>2538</v>
      </c>
      <c r="E578" s="662" t="s">
        <v>596</v>
      </c>
      <c r="F578" s="663" t="s">
        <v>2543</v>
      </c>
      <c r="G578" s="662" t="s">
        <v>608</v>
      </c>
      <c r="H578" s="662" t="s">
        <v>1332</v>
      </c>
      <c r="I578" s="662" t="s">
        <v>1332</v>
      </c>
      <c r="J578" s="662" t="s">
        <v>1330</v>
      </c>
      <c r="K578" s="662" t="s">
        <v>1333</v>
      </c>
      <c r="L578" s="664">
        <v>641.28048733098683</v>
      </c>
      <c r="M578" s="664">
        <v>6.1924625000000004</v>
      </c>
      <c r="N578" s="665">
        <v>3971.1053697788611</v>
      </c>
    </row>
    <row r="579" spans="1:14" ht="14.4" customHeight="1" x14ac:dyDescent="0.3">
      <c r="A579" s="660" t="s">
        <v>571</v>
      </c>
      <c r="B579" s="661" t="s">
        <v>572</v>
      </c>
      <c r="C579" s="662" t="s">
        <v>581</v>
      </c>
      <c r="D579" s="663" t="s">
        <v>2538</v>
      </c>
      <c r="E579" s="662" t="s">
        <v>596</v>
      </c>
      <c r="F579" s="663" t="s">
        <v>2543</v>
      </c>
      <c r="G579" s="662" t="s">
        <v>608</v>
      </c>
      <c r="H579" s="662" t="s">
        <v>1339</v>
      </c>
      <c r="I579" s="662" t="s">
        <v>1339</v>
      </c>
      <c r="J579" s="662" t="s">
        <v>1330</v>
      </c>
      <c r="K579" s="662" t="s">
        <v>1340</v>
      </c>
      <c r="L579" s="664">
        <v>276.43317500097538</v>
      </c>
      <c r="M579" s="664">
        <v>10.193999999999999</v>
      </c>
      <c r="N579" s="665">
        <v>2817.959785959943</v>
      </c>
    </row>
    <row r="580" spans="1:14" ht="14.4" customHeight="1" x14ac:dyDescent="0.3">
      <c r="A580" s="660" t="s">
        <v>571</v>
      </c>
      <c r="B580" s="661" t="s">
        <v>572</v>
      </c>
      <c r="C580" s="662" t="s">
        <v>581</v>
      </c>
      <c r="D580" s="663" t="s">
        <v>2538</v>
      </c>
      <c r="E580" s="662" t="s">
        <v>596</v>
      </c>
      <c r="F580" s="663" t="s">
        <v>2543</v>
      </c>
      <c r="G580" s="662" t="s">
        <v>608</v>
      </c>
      <c r="H580" s="662" t="s">
        <v>2130</v>
      </c>
      <c r="I580" s="662" t="s">
        <v>216</v>
      </c>
      <c r="J580" s="662" t="s">
        <v>2131</v>
      </c>
      <c r="K580" s="662"/>
      <c r="L580" s="664">
        <v>67.560000104793559</v>
      </c>
      <c r="M580" s="664">
        <v>12</v>
      </c>
      <c r="N580" s="665">
        <v>810.72000125752277</v>
      </c>
    </row>
    <row r="581" spans="1:14" ht="14.4" customHeight="1" x14ac:dyDescent="0.3">
      <c r="A581" s="660" t="s">
        <v>571</v>
      </c>
      <c r="B581" s="661" t="s">
        <v>572</v>
      </c>
      <c r="C581" s="662" t="s">
        <v>581</v>
      </c>
      <c r="D581" s="663" t="s">
        <v>2538</v>
      </c>
      <c r="E581" s="662" t="s">
        <v>596</v>
      </c>
      <c r="F581" s="663" t="s">
        <v>2543</v>
      </c>
      <c r="G581" s="662" t="s">
        <v>608</v>
      </c>
      <c r="H581" s="662" t="s">
        <v>1341</v>
      </c>
      <c r="I581" s="662" t="s">
        <v>1341</v>
      </c>
      <c r="J581" s="662" t="s">
        <v>643</v>
      </c>
      <c r="K581" s="662" t="s">
        <v>1342</v>
      </c>
      <c r="L581" s="664">
        <v>58.795665308040554</v>
      </c>
      <c r="M581" s="664">
        <v>3</v>
      </c>
      <c r="N581" s="665">
        <v>176.38699592412166</v>
      </c>
    </row>
    <row r="582" spans="1:14" ht="14.4" customHeight="1" x14ac:dyDescent="0.3">
      <c r="A582" s="660" t="s">
        <v>571</v>
      </c>
      <c r="B582" s="661" t="s">
        <v>572</v>
      </c>
      <c r="C582" s="662" t="s">
        <v>581</v>
      </c>
      <c r="D582" s="663" t="s">
        <v>2538</v>
      </c>
      <c r="E582" s="662" t="s">
        <v>596</v>
      </c>
      <c r="F582" s="663" t="s">
        <v>2543</v>
      </c>
      <c r="G582" s="662" t="s">
        <v>608</v>
      </c>
      <c r="H582" s="662" t="s">
        <v>1347</v>
      </c>
      <c r="I582" s="662" t="s">
        <v>1347</v>
      </c>
      <c r="J582" s="662" t="s">
        <v>1330</v>
      </c>
      <c r="K582" s="662" t="s">
        <v>1348</v>
      </c>
      <c r="L582" s="664">
        <v>790.89984060945483</v>
      </c>
      <c r="M582" s="664">
        <v>1.6760000000000002</v>
      </c>
      <c r="N582" s="665">
        <v>1325.5481328614464</v>
      </c>
    </row>
    <row r="583" spans="1:14" ht="14.4" customHeight="1" x14ac:dyDescent="0.3">
      <c r="A583" s="660" t="s">
        <v>571</v>
      </c>
      <c r="B583" s="661" t="s">
        <v>572</v>
      </c>
      <c r="C583" s="662" t="s">
        <v>581</v>
      </c>
      <c r="D583" s="663" t="s">
        <v>2538</v>
      </c>
      <c r="E583" s="662" t="s">
        <v>596</v>
      </c>
      <c r="F583" s="663" t="s">
        <v>2543</v>
      </c>
      <c r="G583" s="662" t="s">
        <v>608</v>
      </c>
      <c r="H583" s="662" t="s">
        <v>2132</v>
      </c>
      <c r="I583" s="662" t="s">
        <v>2133</v>
      </c>
      <c r="J583" s="662" t="s">
        <v>2134</v>
      </c>
      <c r="K583" s="662" t="s">
        <v>2135</v>
      </c>
      <c r="L583" s="664">
        <v>69.459721369904486</v>
      </c>
      <c r="M583" s="664">
        <v>2</v>
      </c>
      <c r="N583" s="665">
        <v>138.91944273980897</v>
      </c>
    </row>
    <row r="584" spans="1:14" ht="14.4" customHeight="1" x14ac:dyDescent="0.3">
      <c r="A584" s="660" t="s">
        <v>571</v>
      </c>
      <c r="B584" s="661" t="s">
        <v>572</v>
      </c>
      <c r="C584" s="662" t="s">
        <v>581</v>
      </c>
      <c r="D584" s="663" t="s">
        <v>2538</v>
      </c>
      <c r="E584" s="662" t="s">
        <v>596</v>
      </c>
      <c r="F584" s="663" t="s">
        <v>2543</v>
      </c>
      <c r="G584" s="662" t="s">
        <v>608</v>
      </c>
      <c r="H584" s="662" t="s">
        <v>1349</v>
      </c>
      <c r="I584" s="662" t="s">
        <v>1349</v>
      </c>
      <c r="J584" s="662" t="s">
        <v>1350</v>
      </c>
      <c r="K584" s="662" t="s">
        <v>1351</v>
      </c>
      <c r="L584" s="664">
        <v>1704.0800303589799</v>
      </c>
      <c r="M584" s="664">
        <v>1</v>
      </c>
      <c r="N584" s="665">
        <v>1704.0800303589799</v>
      </c>
    </row>
    <row r="585" spans="1:14" ht="14.4" customHeight="1" x14ac:dyDescent="0.3">
      <c r="A585" s="660" t="s">
        <v>571</v>
      </c>
      <c r="B585" s="661" t="s">
        <v>572</v>
      </c>
      <c r="C585" s="662" t="s">
        <v>581</v>
      </c>
      <c r="D585" s="663" t="s">
        <v>2538</v>
      </c>
      <c r="E585" s="662" t="s">
        <v>596</v>
      </c>
      <c r="F585" s="663" t="s">
        <v>2543</v>
      </c>
      <c r="G585" s="662" t="s">
        <v>608</v>
      </c>
      <c r="H585" s="662" t="s">
        <v>2136</v>
      </c>
      <c r="I585" s="662" t="s">
        <v>216</v>
      </c>
      <c r="J585" s="662" t="s">
        <v>2137</v>
      </c>
      <c r="K585" s="662"/>
      <c r="L585" s="664">
        <v>170.62583333333333</v>
      </c>
      <c r="M585" s="664">
        <v>2</v>
      </c>
      <c r="N585" s="665">
        <v>341.25166666666667</v>
      </c>
    </row>
    <row r="586" spans="1:14" ht="14.4" customHeight="1" x14ac:dyDescent="0.3">
      <c r="A586" s="660" t="s">
        <v>571</v>
      </c>
      <c r="B586" s="661" t="s">
        <v>572</v>
      </c>
      <c r="C586" s="662" t="s">
        <v>581</v>
      </c>
      <c r="D586" s="663" t="s">
        <v>2538</v>
      </c>
      <c r="E586" s="662" t="s">
        <v>596</v>
      </c>
      <c r="F586" s="663" t="s">
        <v>2543</v>
      </c>
      <c r="G586" s="662" t="s">
        <v>608</v>
      </c>
      <c r="H586" s="662" t="s">
        <v>2138</v>
      </c>
      <c r="I586" s="662" t="s">
        <v>2139</v>
      </c>
      <c r="J586" s="662" t="s">
        <v>2140</v>
      </c>
      <c r="K586" s="662"/>
      <c r="L586" s="664">
        <v>103.05</v>
      </c>
      <c r="M586" s="664">
        <v>2</v>
      </c>
      <c r="N586" s="665">
        <v>206.1</v>
      </c>
    </row>
    <row r="587" spans="1:14" ht="14.4" customHeight="1" x14ac:dyDescent="0.3">
      <c r="A587" s="660" t="s">
        <v>571</v>
      </c>
      <c r="B587" s="661" t="s">
        <v>572</v>
      </c>
      <c r="C587" s="662" t="s">
        <v>581</v>
      </c>
      <c r="D587" s="663" t="s">
        <v>2538</v>
      </c>
      <c r="E587" s="662" t="s">
        <v>596</v>
      </c>
      <c r="F587" s="663" t="s">
        <v>2543</v>
      </c>
      <c r="G587" s="662" t="s">
        <v>608</v>
      </c>
      <c r="H587" s="662" t="s">
        <v>2141</v>
      </c>
      <c r="I587" s="662" t="s">
        <v>2141</v>
      </c>
      <c r="J587" s="662" t="s">
        <v>2142</v>
      </c>
      <c r="K587" s="662" t="s">
        <v>959</v>
      </c>
      <c r="L587" s="664">
        <v>113.7</v>
      </c>
      <c r="M587" s="664">
        <v>1</v>
      </c>
      <c r="N587" s="665">
        <v>113.7</v>
      </c>
    </row>
    <row r="588" spans="1:14" ht="14.4" customHeight="1" x14ac:dyDescent="0.3">
      <c r="A588" s="660" t="s">
        <v>571</v>
      </c>
      <c r="B588" s="661" t="s">
        <v>572</v>
      </c>
      <c r="C588" s="662" t="s">
        <v>581</v>
      </c>
      <c r="D588" s="663" t="s">
        <v>2538</v>
      </c>
      <c r="E588" s="662" t="s">
        <v>596</v>
      </c>
      <c r="F588" s="663" t="s">
        <v>2543</v>
      </c>
      <c r="G588" s="662" t="s">
        <v>608</v>
      </c>
      <c r="H588" s="662" t="s">
        <v>1360</v>
      </c>
      <c r="I588" s="662" t="s">
        <v>1360</v>
      </c>
      <c r="J588" s="662" t="s">
        <v>1361</v>
      </c>
      <c r="K588" s="662" t="s">
        <v>1362</v>
      </c>
      <c r="L588" s="664">
        <v>40.615267530037279</v>
      </c>
      <c r="M588" s="664">
        <v>13</v>
      </c>
      <c r="N588" s="665">
        <v>527.99847789048465</v>
      </c>
    </row>
    <row r="589" spans="1:14" ht="14.4" customHeight="1" x14ac:dyDescent="0.3">
      <c r="A589" s="660" t="s">
        <v>571</v>
      </c>
      <c r="B589" s="661" t="s">
        <v>572</v>
      </c>
      <c r="C589" s="662" t="s">
        <v>581</v>
      </c>
      <c r="D589" s="663" t="s">
        <v>2538</v>
      </c>
      <c r="E589" s="662" t="s">
        <v>596</v>
      </c>
      <c r="F589" s="663" t="s">
        <v>2543</v>
      </c>
      <c r="G589" s="662" t="s">
        <v>608</v>
      </c>
      <c r="H589" s="662" t="s">
        <v>2143</v>
      </c>
      <c r="I589" s="662" t="s">
        <v>2143</v>
      </c>
      <c r="J589" s="662" t="s">
        <v>2144</v>
      </c>
      <c r="K589" s="662" t="s">
        <v>2145</v>
      </c>
      <c r="L589" s="664">
        <v>264.12930967195609</v>
      </c>
      <c r="M589" s="664">
        <v>2</v>
      </c>
      <c r="N589" s="665">
        <v>528.25861934391219</v>
      </c>
    </row>
    <row r="590" spans="1:14" ht="14.4" customHeight="1" x14ac:dyDescent="0.3">
      <c r="A590" s="660" t="s">
        <v>571</v>
      </c>
      <c r="B590" s="661" t="s">
        <v>572</v>
      </c>
      <c r="C590" s="662" t="s">
        <v>581</v>
      </c>
      <c r="D590" s="663" t="s">
        <v>2538</v>
      </c>
      <c r="E590" s="662" t="s">
        <v>596</v>
      </c>
      <c r="F590" s="663" t="s">
        <v>2543</v>
      </c>
      <c r="G590" s="662" t="s">
        <v>608</v>
      </c>
      <c r="H590" s="662" t="s">
        <v>2146</v>
      </c>
      <c r="I590" s="662" t="s">
        <v>2146</v>
      </c>
      <c r="J590" s="662" t="s">
        <v>1361</v>
      </c>
      <c r="K590" s="662" t="s">
        <v>2101</v>
      </c>
      <c r="L590" s="664">
        <v>109.9996414609105</v>
      </c>
      <c r="M590" s="664">
        <v>2</v>
      </c>
      <c r="N590" s="665">
        <v>219.99928292182099</v>
      </c>
    </row>
    <row r="591" spans="1:14" ht="14.4" customHeight="1" x14ac:dyDescent="0.3">
      <c r="A591" s="660" t="s">
        <v>571</v>
      </c>
      <c r="B591" s="661" t="s">
        <v>572</v>
      </c>
      <c r="C591" s="662" t="s">
        <v>581</v>
      </c>
      <c r="D591" s="663" t="s">
        <v>2538</v>
      </c>
      <c r="E591" s="662" t="s">
        <v>596</v>
      </c>
      <c r="F591" s="663" t="s">
        <v>2543</v>
      </c>
      <c r="G591" s="662" t="s">
        <v>608</v>
      </c>
      <c r="H591" s="662" t="s">
        <v>2147</v>
      </c>
      <c r="I591" s="662" t="s">
        <v>2147</v>
      </c>
      <c r="J591" s="662" t="s">
        <v>2148</v>
      </c>
      <c r="K591" s="662" t="s">
        <v>2149</v>
      </c>
      <c r="L591" s="664">
        <v>221.28907336085189</v>
      </c>
      <c r="M591" s="664">
        <v>1</v>
      </c>
      <c r="N591" s="665">
        <v>221.28907336085189</v>
      </c>
    </row>
    <row r="592" spans="1:14" ht="14.4" customHeight="1" x14ac:dyDescent="0.3">
      <c r="A592" s="660" t="s">
        <v>571</v>
      </c>
      <c r="B592" s="661" t="s">
        <v>572</v>
      </c>
      <c r="C592" s="662" t="s">
        <v>581</v>
      </c>
      <c r="D592" s="663" t="s">
        <v>2538</v>
      </c>
      <c r="E592" s="662" t="s">
        <v>596</v>
      </c>
      <c r="F592" s="663" t="s">
        <v>2543</v>
      </c>
      <c r="G592" s="662" t="s">
        <v>608</v>
      </c>
      <c r="H592" s="662" t="s">
        <v>1368</v>
      </c>
      <c r="I592" s="662" t="s">
        <v>1368</v>
      </c>
      <c r="J592" s="662" t="s">
        <v>1369</v>
      </c>
      <c r="K592" s="662" t="s">
        <v>1370</v>
      </c>
      <c r="L592" s="664">
        <v>31.903794271375048</v>
      </c>
      <c r="M592" s="664">
        <v>7.7119999000000012</v>
      </c>
      <c r="N592" s="665">
        <v>246.04205823046499</v>
      </c>
    </row>
    <row r="593" spans="1:14" ht="14.4" customHeight="1" x14ac:dyDescent="0.3">
      <c r="A593" s="660" t="s">
        <v>571</v>
      </c>
      <c r="B593" s="661" t="s">
        <v>572</v>
      </c>
      <c r="C593" s="662" t="s">
        <v>581</v>
      </c>
      <c r="D593" s="663" t="s">
        <v>2538</v>
      </c>
      <c r="E593" s="662" t="s">
        <v>596</v>
      </c>
      <c r="F593" s="663" t="s">
        <v>2543</v>
      </c>
      <c r="G593" s="662" t="s">
        <v>608</v>
      </c>
      <c r="H593" s="662" t="s">
        <v>1371</v>
      </c>
      <c r="I593" s="662" t="s">
        <v>1372</v>
      </c>
      <c r="J593" s="662" t="s">
        <v>1369</v>
      </c>
      <c r="K593" s="662" t="s">
        <v>1373</v>
      </c>
      <c r="L593" s="664">
        <v>170.5337780766846</v>
      </c>
      <c r="M593" s="664">
        <v>86.39361369999996</v>
      </c>
      <c r="N593" s="665">
        <v>14733.029345958612</v>
      </c>
    </row>
    <row r="594" spans="1:14" ht="14.4" customHeight="1" x14ac:dyDescent="0.3">
      <c r="A594" s="660" t="s">
        <v>571</v>
      </c>
      <c r="B594" s="661" t="s">
        <v>572</v>
      </c>
      <c r="C594" s="662" t="s">
        <v>581</v>
      </c>
      <c r="D594" s="663" t="s">
        <v>2538</v>
      </c>
      <c r="E594" s="662" t="s">
        <v>596</v>
      </c>
      <c r="F594" s="663" t="s">
        <v>2543</v>
      </c>
      <c r="G594" s="662" t="s">
        <v>608</v>
      </c>
      <c r="H594" s="662" t="s">
        <v>1374</v>
      </c>
      <c r="I594" s="662" t="s">
        <v>1375</v>
      </c>
      <c r="J594" s="662" t="s">
        <v>1369</v>
      </c>
      <c r="K594" s="662" t="s">
        <v>1376</v>
      </c>
      <c r="L594" s="664">
        <v>47.444356918218453</v>
      </c>
      <c r="M594" s="664">
        <v>16.398174000000001</v>
      </c>
      <c r="N594" s="665">
        <v>778.00082006305001</v>
      </c>
    </row>
    <row r="595" spans="1:14" ht="14.4" customHeight="1" x14ac:dyDescent="0.3">
      <c r="A595" s="660" t="s">
        <v>571</v>
      </c>
      <c r="B595" s="661" t="s">
        <v>572</v>
      </c>
      <c r="C595" s="662" t="s">
        <v>581</v>
      </c>
      <c r="D595" s="663" t="s">
        <v>2538</v>
      </c>
      <c r="E595" s="662" t="s">
        <v>596</v>
      </c>
      <c r="F595" s="663" t="s">
        <v>2543</v>
      </c>
      <c r="G595" s="662" t="s">
        <v>608</v>
      </c>
      <c r="H595" s="662" t="s">
        <v>1377</v>
      </c>
      <c r="I595" s="662" t="s">
        <v>1378</v>
      </c>
      <c r="J595" s="662" t="s">
        <v>1379</v>
      </c>
      <c r="K595" s="662" t="s">
        <v>1380</v>
      </c>
      <c r="L595" s="664">
        <v>93.581295583664087</v>
      </c>
      <c r="M595" s="664">
        <v>9.211337600000002</v>
      </c>
      <c r="N595" s="665">
        <v>862.00890666651912</v>
      </c>
    </row>
    <row r="596" spans="1:14" ht="14.4" customHeight="1" x14ac:dyDescent="0.3">
      <c r="A596" s="660" t="s">
        <v>571</v>
      </c>
      <c r="B596" s="661" t="s">
        <v>572</v>
      </c>
      <c r="C596" s="662" t="s">
        <v>581</v>
      </c>
      <c r="D596" s="663" t="s">
        <v>2538</v>
      </c>
      <c r="E596" s="662" t="s">
        <v>596</v>
      </c>
      <c r="F596" s="663" t="s">
        <v>2543</v>
      </c>
      <c r="G596" s="662" t="s">
        <v>608</v>
      </c>
      <c r="H596" s="662" t="s">
        <v>2150</v>
      </c>
      <c r="I596" s="662" t="s">
        <v>2151</v>
      </c>
      <c r="J596" s="662" t="s">
        <v>2152</v>
      </c>
      <c r="K596" s="662" t="s">
        <v>1351</v>
      </c>
      <c r="L596" s="664">
        <v>16.809999999999999</v>
      </c>
      <c r="M596" s="664">
        <v>4</v>
      </c>
      <c r="N596" s="665">
        <v>67.239999999999995</v>
      </c>
    </row>
    <row r="597" spans="1:14" ht="14.4" customHeight="1" x14ac:dyDescent="0.3">
      <c r="A597" s="660" t="s">
        <v>571</v>
      </c>
      <c r="B597" s="661" t="s">
        <v>572</v>
      </c>
      <c r="C597" s="662" t="s">
        <v>581</v>
      </c>
      <c r="D597" s="663" t="s">
        <v>2538</v>
      </c>
      <c r="E597" s="662" t="s">
        <v>596</v>
      </c>
      <c r="F597" s="663" t="s">
        <v>2543</v>
      </c>
      <c r="G597" s="662" t="s">
        <v>608</v>
      </c>
      <c r="H597" s="662" t="s">
        <v>1381</v>
      </c>
      <c r="I597" s="662" t="s">
        <v>1381</v>
      </c>
      <c r="J597" s="662" t="s">
        <v>1382</v>
      </c>
      <c r="K597" s="662" t="s">
        <v>1383</v>
      </c>
      <c r="L597" s="664">
        <v>167.64731313090809</v>
      </c>
      <c r="M597" s="664">
        <v>17.325091100000002</v>
      </c>
      <c r="N597" s="665">
        <v>2904.5049726632092</v>
      </c>
    </row>
    <row r="598" spans="1:14" ht="14.4" customHeight="1" x14ac:dyDescent="0.3">
      <c r="A598" s="660" t="s">
        <v>571</v>
      </c>
      <c r="B598" s="661" t="s">
        <v>572</v>
      </c>
      <c r="C598" s="662" t="s">
        <v>581</v>
      </c>
      <c r="D598" s="663" t="s">
        <v>2538</v>
      </c>
      <c r="E598" s="662" t="s">
        <v>596</v>
      </c>
      <c r="F598" s="663" t="s">
        <v>2543</v>
      </c>
      <c r="G598" s="662" t="s">
        <v>608</v>
      </c>
      <c r="H598" s="662" t="s">
        <v>1384</v>
      </c>
      <c r="I598" s="662" t="s">
        <v>1385</v>
      </c>
      <c r="J598" s="662" t="s">
        <v>1382</v>
      </c>
      <c r="K598" s="662" t="s">
        <v>1386</v>
      </c>
      <c r="L598" s="664">
        <v>114.5427297947718</v>
      </c>
      <c r="M598" s="664">
        <v>13.006811900000001</v>
      </c>
      <c r="N598" s="665">
        <v>1489.8357409531225</v>
      </c>
    </row>
    <row r="599" spans="1:14" ht="14.4" customHeight="1" x14ac:dyDescent="0.3">
      <c r="A599" s="660" t="s">
        <v>571</v>
      </c>
      <c r="B599" s="661" t="s">
        <v>572</v>
      </c>
      <c r="C599" s="662" t="s">
        <v>581</v>
      </c>
      <c r="D599" s="663" t="s">
        <v>2538</v>
      </c>
      <c r="E599" s="662" t="s">
        <v>596</v>
      </c>
      <c r="F599" s="663" t="s">
        <v>2543</v>
      </c>
      <c r="G599" s="662" t="s">
        <v>608</v>
      </c>
      <c r="H599" s="662" t="s">
        <v>1387</v>
      </c>
      <c r="I599" s="662" t="s">
        <v>1388</v>
      </c>
      <c r="J599" s="662" t="s">
        <v>1382</v>
      </c>
      <c r="K599" s="662" t="s">
        <v>1389</v>
      </c>
      <c r="L599" s="664">
        <v>362.03614164009264</v>
      </c>
      <c r="M599" s="664">
        <v>6.7529989999999991</v>
      </c>
      <c r="N599" s="665">
        <v>2444.8297024594035</v>
      </c>
    </row>
    <row r="600" spans="1:14" ht="14.4" customHeight="1" x14ac:dyDescent="0.3">
      <c r="A600" s="660" t="s">
        <v>571</v>
      </c>
      <c r="B600" s="661" t="s">
        <v>572</v>
      </c>
      <c r="C600" s="662" t="s">
        <v>581</v>
      </c>
      <c r="D600" s="663" t="s">
        <v>2538</v>
      </c>
      <c r="E600" s="662" t="s">
        <v>596</v>
      </c>
      <c r="F600" s="663" t="s">
        <v>2543</v>
      </c>
      <c r="G600" s="662" t="s">
        <v>608</v>
      </c>
      <c r="H600" s="662" t="s">
        <v>1390</v>
      </c>
      <c r="I600" s="662" t="s">
        <v>1390</v>
      </c>
      <c r="J600" s="662" t="s">
        <v>1391</v>
      </c>
      <c r="K600" s="662" t="s">
        <v>1392</v>
      </c>
      <c r="L600" s="664">
        <v>353.97180455160725</v>
      </c>
      <c r="M600" s="664">
        <v>6</v>
      </c>
      <c r="N600" s="665">
        <v>2123.8308273096436</v>
      </c>
    </row>
    <row r="601" spans="1:14" ht="14.4" customHeight="1" x14ac:dyDescent="0.3">
      <c r="A601" s="660" t="s">
        <v>571</v>
      </c>
      <c r="B601" s="661" t="s">
        <v>572</v>
      </c>
      <c r="C601" s="662" t="s">
        <v>581</v>
      </c>
      <c r="D601" s="663" t="s">
        <v>2538</v>
      </c>
      <c r="E601" s="662" t="s">
        <v>596</v>
      </c>
      <c r="F601" s="663" t="s">
        <v>2543</v>
      </c>
      <c r="G601" s="662" t="s">
        <v>608</v>
      </c>
      <c r="H601" s="662" t="s">
        <v>1393</v>
      </c>
      <c r="I601" s="662" t="s">
        <v>216</v>
      </c>
      <c r="J601" s="662" t="s">
        <v>1394</v>
      </c>
      <c r="K601" s="662" t="s">
        <v>1395</v>
      </c>
      <c r="L601" s="664">
        <v>49.99722222222222</v>
      </c>
      <c r="M601" s="664">
        <v>4</v>
      </c>
      <c r="N601" s="665">
        <v>199.98888888888888</v>
      </c>
    </row>
    <row r="602" spans="1:14" ht="14.4" customHeight="1" x14ac:dyDescent="0.3">
      <c r="A602" s="660" t="s">
        <v>571</v>
      </c>
      <c r="B602" s="661" t="s">
        <v>572</v>
      </c>
      <c r="C602" s="662" t="s">
        <v>581</v>
      </c>
      <c r="D602" s="663" t="s">
        <v>2538</v>
      </c>
      <c r="E602" s="662" t="s">
        <v>596</v>
      </c>
      <c r="F602" s="663" t="s">
        <v>2543</v>
      </c>
      <c r="G602" s="662" t="s">
        <v>608</v>
      </c>
      <c r="H602" s="662" t="s">
        <v>1396</v>
      </c>
      <c r="I602" s="662" t="s">
        <v>1397</v>
      </c>
      <c r="J602" s="662" t="s">
        <v>1219</v>
      </c>
      <c r="K602" s="662" t="s">
        <v>1398</v>
      </c>
      <c r="L602" s="664">
        <v>246.93773017075364</v>
      </c>
      <c r="M602" s="664">
        <v>0.99166279999999996</v>
      </c>
      <c r="N602" s="665">
        <v>244.87896092677403</v>
      </c>
    </row>
    <row r="603" spans="1:14" ht="14.4" customHeight="1" x14ac:dyDescent="0.3">
      <c r="A603" s="660" t="s">
        <v>571</v>
      </c>
      <c r="B603" s="661" t="s">
        <v>572</v>
      </c>
      <c r="C603" s="662" t="s">
        <v>581</v>
      </c>
      <c r="D603" s="663" t="s">
        <v>2538</v>
      </c>
      <c r="E603" s="662" t="s">
        <v>596</v>
      </c>
      <c r="F603" s="663" t="s">
        <v>2543</v>
      </c>
      <c r="G603" s="662" t="s">
        <v>608</v>
      </c>
      <c r="H603" s="662" t="s">
        <v>1401</v>
      </c>
      <c r="I603" s="662" t="s">
        <v>1401</v>
      </c>
      <c r="J603" s="662" t="s">
        <v>1402</v>
      </c>
      <c r="K603" s="662" t="s">
        <v>1403</v>
      </c>
      <c r="L603" s="664">
        <v>619.85220159602875</v>
      </c>
      <c r="M603" s="664">
        <v>10.450568000000001</v>
      </c>
      <c r="N603" s="665">
        <v>6477.8075827290068</v>
      </c>
    </row>
    <row r="604" spans="1:14" ht="14.4" customHeight="1" x14ac:dyDescent="0.3">
      <c r="A604" s="660" t="s">
        <v>571</v>
      </c>
      <c r="B604" s="661" t="s">
        <v>572</v>
      </c>
      <c r="C604" s="662" t="s">
        <v>581</v>
      </c>
      <c r="D604" s="663" t="s">
        <v>2538</v>
      </c>
      <c r="E604" s="662" t="s">
        <v>596</v>
      </c>
      <c r="F604" s="663" t="s">
        <v>2543</v>
      </c>
      <c r="G604" s="662" t="s">
        <v>608</v>
      </c>
      <c r="H604" s="662" t="s">
        <v>1404</v>
      </c>
      <c r="I604" s="662" t="s">
        <v>1404</v>
      </c>
      <c r="J604" s="662" t="s">
        <v>1402</v>
      </c>
      <c r="K604" s="662" t="s">
        <v>1405</v>
      </c>
      <c r="L604" s="664">
        <v>246.48584574134435</v>
      </c>
      <c r="M604" s="664">
        <v>9.8514005999999998</v>
      </c>
      <c r="N604" s="665">
        <v>2428.2308086277872</v>
      </c>
    </row>
    <row r="605" spans="1:14" ht="14.4" customHeight="1" x14ac:dyDescent="0.3">
      <c r="A605" s="660" t="s">
        <v>571</v>
      </c>
      <c r="B605" s="661" t="s">
        <v>572</v>
      </c>
      <c r="C605" s="662" t="s">
        <v>581</v>
      </c>
      <c r="D605" s="663" t="s">
        <v>2538</v>
      </c>
      <c r="E605" s="662" t="s">
        <v>596</v>
      </c>
      <c r="F605" s="663" t="s">
        <v>2543</v>
      </c>
      <c r="G605" s="662" t="s">
        <v>608</v>
      </c>
      <c r="H605" s="662" t="s">
        <v>1409</v>
      </c>
      <c r="I605" s="662" t="s">
        <v>1410</v>
      </c>
      <c r="J605" s="662" t="s">
        <v>1411</v>
      </c>
      <c r="K605" s="662" t="s">
        <v>1412</v>
      </c>
      <c r="L605" s="664">
        <v>310.21691641495892</v>
      </c>
      <c r="M605" s="664">
        <v>25.048277099999996</v>
      </c>
      <c r="N605" s="665">
        <v>7770.3992834694282</v>
      </c>
    </row>
    <row r="606" spans="1:14" ht="14.4" customHeight="1" x14ac:dyDescent="0.3">
      <c r="A606" s="660" t="s">
        <v>571</v>
      </c>
      <c r="B606" s="661" t="s">
        <v>572</v>
      </c>
      <c r="C606" s="662" t="s">
        <v>581</v>
      </c>
      <c r="D606" s="663" t="s">
        <v>2538</v>
      </c>
      <c r="E606" s="662" t="s">
        <v>596</v>
      </c>
      <c r="F606" s="663" t="s">
        <v>2543</v>
      </c>
      <c r="G606" s="662" t="s">
        <v>608</v>
      </c>
      <c r="H606" s="662" t="s">
        <v>2153</v>
      </c>
      <c r="I606" s="662" t="s">
        <v>2153</v>
      </c>
      <c r="J606" s="662" t="s">
        <v>2154</v>
      </c>
      <c r="K606" s="662" t="s">
        <v>2155</v>
      </c>
      <c r="L606" s="664">
        <v>80.430000000000007</v>
      </c>
      <c r="M606" s="664">
        <v>3</v>
      </c>
      <c r="N606" s="665">
        <v>241.29000000000002</v>
      </c>
    </row>
    <row r="607" spans="1:14" ht="14.4" customHeight="1" x14ac:dyDescent="0.3">
      <c r="A607" s="660" t="s">
        <v>571</v>
      </c>
      <c r="B607" s="661" t="s">
        <v>572</v>
      </c>
      <c r="C607" s="662" t="s">
        <v>581</v>
      </c>
      <c r="D607" s="663" t="s">
        <v>2538</v>
      </c>
      <c r="E607" s="662" t="s">
        <v>596</v>
      </c>
      <c r="F607" s="663" t="s">
        <v>2543</v>
      </c>
      <c r="G607" s="662" t="s">
        <v>608</v>
      </c>
      <c r="H607" s="662" t="s">
        <v>2156</v>
      </c>
      <c r="I607" s="662" t="s">
        <v>216</v>
      </c>
      <c r="J607" s="662" t="s">
        <v>2157</v>
      </c>
      <c r="K607" s="662"/>
      <c r="L607" s="664">
        <v>52.199993358460198</v>
      </c>
      <c r="M607" s="664">
        <v>2</v>
      </c>
      <c r="N607" s="665">
        <v>104.3999867169204</v>
      </c>
    </row>
    <row r="608" spans="1:14" ht="14.4" customHeight="1" x14ac:dyDescent="0.3">
      <c r="A608" s="660" t="s">
        <v>571</v>
      </c>
      <c r="B608" s="661" t="s">
        <v>572</v>
      </c>
      <c r="C608" s="662" t="s">
        <v>581</v>
      </c>
      <c r="D608" s="663" t="s">
        <v>2538</v>
      </c>
      <c r="E608" s="662" t="s">
        <v>596</v>
      </c>
      <c r="F608" s="663" t="s">
        <v>2543</v>
      </c>
      <c r="G608" s="662" t="s">
        <v>608</v>
      </c>
      <c r="H608" s="662" t="s">
        <v>2158</v>
      </c>
      <c r="I608" s="662" t="s">
        <v>2158</v>
      </c>
      <c r="J608" s="662" t="s">
        <v>2159</v>
      </c>
      <c r="K608" s="662" t="s">
        <v>2160</v>
      </c>
      <c r="L608" s="664">
        <v>1063.24</v>
      </c>
      <c r="M608" s="664">
        <v>1</v>
      </c>
      <c r="N608" s="665">
        <v>1063.24</v>
      </c>
    </row>
    <row r="609" spans="1:14" ht="14.4" customHeight="1" x14ac:dyDescent="0.3">
      <c r="A609" s="660" t="s">
        <v>571</v>
      </c>
      <c r="B609" s="661" t="s">
        <v>572</v>
      </c>
      <c r="C609" s="662" t="s">
        <v>581</v>
      </c>
      <c r="D609" s="663" t="s">
        <v>2538</v>
      </c>
      <c r="E609" s="662" t="s">
        <v>596</v>
      </c>
      <c r="F609" s="663" t="s">
        <v>2543</v>
      </c>
      <c r="G609" s="662" t="s">
        <v>608</v>
      </c>
      <c r="H609" s="662" t="s">
        <v>1414</v>
      </c>
      <c r="I609" s="662" t="s">
        <v>216</v>
      </c>
      <c r="J609" s="662" t="s">
        <v>1415</v>
      </c>
      <c r="K609" s="662"/>
      <c r="L609" s="664">
        <v>36.569999999999993</v>
      </c>
      <c r="M609" s="664">
        <v>5</v>
      </c>
      <c r="N609" s="665">
        <v>182.84999999999997</v>
      </c>
    </row>
    <row r="610" spans="1:14" ht="14.4" customHeight="1" x14ac:dyDescent="0.3">
      <c r="A610" s="660" t="s">
        <v>571</v>
      </c>
      <c r="B610" s="661" t="s">
        <v>572</v>
      </c>
      <c r="C610" s="662" t="s">
        <v>581</v>
      </c>
      <c r="D610" s="663" t="s">
        <v>2538</v>
      </c>
      <c r="E610" s="662" t="s">
        <v>596</v>
      </c>
      <c r="F610" s="663" t="s">
        <v>2543</v>
      </c>
      <c r="G610" s="662" t="s">
        <v>608</v>
      </c>
      <c r="H610" s="662" t="s">
        <v>2161</v>
      </c>
      <c r="I610" s="662" t="s">
        <v>2161</v>
      </c>
      <c r="J610" s="662" t="s">
        <v>2162</v>
      </c>
      <c r="K610" s="662" t="s">
        <v>2163</v>
      </c>
      <c r="L610" s="664">
        <v>44.740000000000009</v>
      </c>
      <c r="M610" s="664">
        <v>2</v>
      </c>
      <c r="N610" s="665">
        <v>89.480000000000018</v>
      </c>
    </row>
    <row r="611" spans="1:14" ht="14.4" customHeight="1" x14ac:dyDescent="0.3">
      <c r="A611" s="660" t="s">
        <v>571</v>
      </c>
      <c r="B611" s="661" t="s">
        <v>572</v>
      </c>
      <c r="C611" s="662" t="s">
        <v>581</v>
      </c>
      <c r="D611" s="663" t="s">
        <v>2538</v>
      </c>
      <c r="E611" s="662" t="s">
        <v>596</v>
      </c>
      <c r="F611" s="663" t="s">
        <v>2543</v>
      </c>
      <c r="G611" s="662" t="s">
        <v>608</v>
      </c>
      <c r="H611" s="662" t="s">
        <v>2164</v>
      </c>
      <c r="I611" s="662" t="s">
        <v>2164</v>
      </c>
      <c r="J611" s="662" t="s">
        <v>1778</v>
      </c>
      <c r="K611" s="662" t="s">
        <v>2165</v>
      </c>
      <c r="L611" s="664">
        <v>240.70074425848904</v>
      </c>
      <c r="M611" s="664">
        <v>2</v>
      </c>
      <c r="N611" s="665">
        <v>481.40148851697808</v>
      </c>
    </row>
    <row r="612" spans="1:14" ht="14.4" customHeight="1" x14ac:dyDescent="0.3">
      <c r="A612" s="660" t="s">
        <v>571</v>
      </c>
      <c r="B612" s="661" t="s">
        <v>572</v>
      </c>
      <c r="C612" s="662" t="s">
        <v>581</v>
      </c>
      <c r="D612" s="663" t="s">
        <v>2538</v>
      </c>
      <c r="E612" s="662" t="s">
        <v>596</v>
      </c>
      <c r="F612" s="663" t="s">
        <v>2543</v>
      </c>
      <c r="G612" s="662" t="s">
        <v>608</v>
      </c>
      <c r="H612" s="662" t="s">
        <v>1419</v>
      </c>
      <c r="I612" s="662" t="s">
        <v>216</v>
      </c>
      <c r="J612" s="662" t="s">
        <v>1420</v>
      </c>
      <c r="K612" s="662"/>
      <c r="L612" s="664">
        <v>137.8899067094774</v>
      </c>
      <c r="M612" s="664">
        <v>4</v>
      </c>
      <c r="N612" s="665">
        <v>551.5596268379096</v>
      </c>
    </row>
    <row r="613" spans="1:14" ht="14.4" customHeight="1" x14ac:dyDescent="0.3">
      <c r="A613" s="660" t="s">
        <v>571</v>
      </c>
      <c r="B613" s="661" t="s">
        <v>572</v>
      </c>
      <c r="C613" s="662" t="s">
        <v>581</v>
      </c>
      <c r="D613" s="663" t="s">
        <v>2538</v>
      </c>
      <c r="E613" s="662" t="s">
        <v>596</v>
      </c>
      <c r="F613" s="663" t="s">
        <v>2543</v>
      </c>
      <c r="G613" s="662" t="s">
        <v>608</v>
      </c>
      <c r="H613" s="662" t="s">
        <v>2166</v>
      </c>
      <c r="I613" s="662" t="s">
        <v>2166</v>
      </c>
      <c r="J613" s="662" t="s">
        <v>2162</v>
      </c>
      <c r="K613" s="662" t="s">
        <v>2167</v>
      </c>
      <c r="L613" s="664">
        <v>26.840000000000003</v>
      </c>
      <c r="M613" s="664">
        <v>1</v>
      </c>
      <c r="N613" s="665">
        <v>26.840000000000003</v>
      </c>
    </row>
    <row r="614" spans="1:14" ht="14.4" customHeight="1" x14ac:dyDescent="0.3">
      <c r="A614" s="660" t="s">
        <v>571</v>
      </c>
      <c r="B614" s="661" t="s">
        <v>572</v>
      </c>
      <c r="C614" s="662" t="s">
        <v>581</v>
      </c>
      <c r="D614" s="663" t="s">
        <v>2538</v>
      </c>
      <c r="E614" s="662" t="s">
        <v>596</v>
      </c>
      <c r="F614" s="663" t="s">
        <v>2543</v>
      </c>
      <c r="G614" s="662" t="s">
        <v>608</v>
      </c>
      <c r="H614" s="662" t="s">
        <v>2168</v>
      </c>
      <c r="I614" s="662" t="s">
        <v>2169</v>
      </c>
      <c r="J614" s="662" t="s">
        <v>2170</v>
      </c>
      <c r="K614" s="662" t="s">
        <v>2171</v>
      </c>
      <c r="L614" s="664">
        <v>82.310055089228001</v>
      </c>
      <c r="M614" s="664">
        <v>1</v>
      </c>
      <c r="N614" s="665">
        <v>82.310055089228001</v>
      </c>
    </row>
    <row r="615" spans="1:14" ht="14.4" customHeight="1" x14ac:dyDescent="0.3">
      <c r="A615" s="660" t="s">
        <v>571</v>
      </c>
      <c r="B615" s="661" t="s">
        <v>572</v>
      </c>
      <c r="C615" s="662" t="s">
        <v>581</v>
      </c>
      <c r="D615" s="663" t="s">
        <v>2538</v>
      </c>
      <c r="E615" s="662" t="s">
        <v>596</v>
      </c>
      <c r="F615" s="663" t="s">
        <v>2543</v>
      </c>
      <c r="G615" s="662" t="s">
        <v>1429</v>
      </c>
      <c r="H615" s="662" t="s">
        <v>2172</v>
      </c>
      <c r="I615" s="662" t="s">
        <v>2172</v>
      </c>
      <c r="J615" s="662" t="s">
        <v>2173</v>
      </c>
      <c r="K615" s="662" t="s">
        <v>2174</v>
      </c>
      <c r="L615" s="664">
        <v>12.059901789785323</v>
      </c>
      <c r="M615" s="664">
        <v>2</v>
      </c>
      <c r="N615" s="665">
        <v>24.119803579570647</v>
      </c>
    </row>
    <row r="616" spans="1:14" ht="14.4" customHeight="1" x14ac:dyDescent="0.3">
      <c r="A616" s="660" t="s">
        <v>571</v>
      </c>
      <c r="B616" s="661" t="s">
        <v>572</v>
      </c>
      <c r="C616" s="662" t="s">
        <v>581</v>
      </c>
      <c r="D616" s="663" t="s">
        <v>2538</v>
      </c>
      <c r="E616" s="662" t="s">
        <v>596</v>
      </c>
      <c r="F616" s="663" t="s">
        <v>2543</v>
      </c>
      <c r="G616" s="662" t="s">
        <v>1429</v>
      </c>
      <c r="H616" s="662" t="s">
        <v>2175</v>
      </c>
      <c r="I616" s="662" t="s">
        <v>2176</v>
      </c>
      <c r="J616" s="662" t="s">
        <v>2177</v>
      </c>
      <c r="K616" s="662" t="s">
        <v>2178</v>
      </c>
      <c r="L616" s="664">
        <v>198.88999999999996</v>
      </c>
      <c r="M616" s="664">
        <v>1</v>
      </c>
      <c r="N616" s="665">
        <v>198.88999999999996</v>
      </c>
    </row>
    <row r="617" spans="1:14" ht="14.4" customHeight="1" x14ac:dyDescent="0.3">
      <c r="A617" s="660" t="s">
        <v>571</v>
      </c>
      <c r="B617" s="661" t="s">
        <v>572</v>
      </c>
      <c r="C617" s="662" t="s">
        <v>581</v>
      </c>
      <c r="D617" s="663" t="s">
        <v>2538</v>
      </c>
      <c r="E617" s="662" t="s">
        <v>596</v>
      </c>
      <c r="F617" s="663" t="s">
        <v>2543</v>
      </c>
      <c r="G617" s="662" t="s">
        <v>1429</v>
      </c>
      <c r="H617" s="662" t="s">
        <v>2179</v>
      </c>
      <c r="I617" s="662" t="s">
        <v>2180</v>
      </c>
      <c r="J617" s="662" t="s">
        <v>2181</v>
      </c>
      <c r="K617" s="662" t="s">
        <v>947</v>
      </c>
      <c r="L617" s="664">
        <v>94.67</v>
      </c>
      <c r="M617" s="664">
        <v>1</v>
      </c>
      <c r="N617" s="665">
        <v>94.67</v>
      </c>
    </row>
    <row r="618" spans="1:14" ht="14.4" customHeight="1" x14ac:dyDescent="0.3">
      <c r="A618" s="660" t="s">
        <v>571</v>
      </c>
      <c r="B618" s="661" t="s">
        <v>572</v>
      </c>
      <c r="C618" s="662" t="s">
        <v>581</v>
      </c>
      <c r="D618" s="663" t="s">
        <v>2538</v>
      </c>
      <c r="E618" s="662" t="s">
        <v>596</v>
      </c>
      <c r="F618" s="663" t="s">
        <v>2543</v>
      </c>
      <c r="G618" s="662" t="s">
        <v>1429</v>
      </c>
      <c r="H618" s="662" t="s">
        <v>1434</v>
      </c>
      <c r="I618" s="662" t="s">
        <v>1435</v>
      </c>
      <c r="J618" s="662" t="s">
        <v>1436</v>
      </c>
      <c r="K618" s="662" t="s">
        <v>1437</v>
      </c>
      <c r="L618" s="664">
        <v>105.14076923076922</v>
      </c>
      <c r="M618" s="664">
        <v>13</v>
      </c>
      <c r="N618" s="665">
        <v>1366.83</v>
      </c>
    </row>
    <row r="619" spans="1:14" ht="14.4" customHeight="1" x14ac:dyDescent="0.3">
      <c r="A619" s="660" t="s">
        <v>571</v>
      </c>
      <c r="B619" s="661" t="s">
        <v>572</v>
      </c>
      <c r="C619" s="662" t="s">
        <v>581</v>
      </c>
      <c r="D619" s="663" t="s">
        <v>2538</v>
      </c>
      <c r="E619" s="662" t="s">
        <v>596</v>
      </c>
      <c r="F619" s="663" t="s">
        <v>2543</v>
      </c>
      <c r="G619" s="662" t="s">
        <v>1429</v>
      </c>
      <c r="H619" s="662" t="s">
        <v>1438</v>
      </c>
      <c r="I619" s="662" t="s">
        <v>1439</v>
      </c>
      <c r="J619" s="662" t="s">
        <v>1440</v>
      </c>
      <c r="K619" s="662" t="s">
        <v>1441</v>
      </c>
      <c r="L619" s="664">
        <v>45.189560959533019</v>
      </c>
      <c r="M619" s="664">
        <v>1</v>
      </c>
      <c r="N619" s="665">
        <v>45.189560959533019</v>
      </c>
    </row>
    <row r="620" spans="1:14" ht="14.4" customHeight="1" x14ac:dyDescent="0.3">
      <c r="A620" s="660" t="s">
        <v>571</v>
      </c>
      <c r="B620" s="661" t="s">
        <v>572</v>
      </c>
      <c r="C620" s="662" t="s">
        <v>581</v>
      </c>
      <c r="D620" s="663" t="s">
        <v>2538</v>
      </c>
      <c r="E620" s="662" t="s">
        <v>596</v>
      </c>
      <c r="F620" s="663" t="s">
        <v>2543</v>
      </c>
      <c r="G620" s="662" t="s">
        <v>1429</v>
      </c>
      <c r="H620" s="662" t="s">
        <v>2182</v>
      </c>
      <c r="I620" s="662" t="s">
        <v>2183</v>
      </c>
      <c r="J620" s="662" t="s">
        <v>2184</v>
      </c>
      <c r="K620" s="662" t="s">
        <v>2185</v>
      </c>
      <c r="L620" s="664">
        <v>59.050041935383639</v>
      </c>
      <c r="M620" s="664">
        <v>5</v>
      </c>
      <c r="N620" s="665">
        <v>295.25020967691819</v>
      </c>
    </row>
    <row r="621" spans="1:14" ht="14.4" customHeight="1" x14ac:dyDescent="0.3">
      <c r="A621" s="660" t="s">
        <v>571</v>
      </c>
      <c r="B621" s="661" t="s">
        <v>572</v>
      </c>
      <c r="C621" s="662" t="s">
        <v>581</v>
      </c>
      <c r="D621" s="663" t="s">
        <v>2538</v>
      </c>
      <c r="E621" s="662" t="s">
        <v>596</v>
      </c>
      <c r="F621" s="663" t="s">
        <v>2543</v>
      </c>
      <c r="G621" s="662" t="s">
        <v>1429</v>
      </c>
      <c r="H621" s="662" t="s">
        <v>1442</v>
      </c>
      <c r="I621" s="662" t="s">
        <v>1443</v>
      </c>
      <c r="J621" s="662" t="s">
        <v>1444</v>
      </c>
      <c r="K621" s="662" t="s">
        <v>1020</v>
      </c>
      <c r="L621" s="664">
        <v>47.5</v>
      </c>
      <c r="M621" s="664">
        <v>2</v>
      </c>
      <c r="N621" s="665">
        <v>95</v>
      </c>
    </row>
    <row r="622" spans="1:14" ht="14.4" customHeight="1" x14ac:dyDescent="0.3">
      <c r="A622" s="660" t="s">
        <v>571</v>
      </c>
      <c r="B622" s="661" t="s">
        <v>572</v>
      </c>
      <c r="C622" s="662" t="s">
        <v>581</v>
      </c>
      <c r="D622" s="663" t="s">
        <v>2538</v>
      </c>
      <c r="E622" s="662" t="s">
        <v>596</v>
      </c>
      <c r="F622" s="663" t="s">
        <v>2543</v>
      </c>
      <c r="G622" s="662" t="s">
        <v>1429</v>
      </c>
      <c r="H622" s="662" t="s">
        <v>1449</v>
      </c>
      <c r="I622" s="662" t="s">
        <v>1450</v>
      </c>
      <c r="J622" s="662" t="s">
        <v>1451</v>
      </c>
      <c r="K622" s="662" t="s">
        <v>1452</v>
      </c>
      <c r="L622" s="664">
        <v>58.799998394912514</v>
      </c>
      <c r="M622" s="664">
        <v>3</v>
      </c>
      <c r="N622" s="665">
        <v>176.39999518473755</v>
      </c>
    </row>
    <row r="623" spans="1:14" ht="14.4" customHeight="1" x14ac:dyDescent="0.3">
      <c r="A623" s="660" t="s">
        <v>571</v>
      </c>
      <c r="B623" s="661" t="s">
        <v>572</v>
      </c>
      <c r="C623" s="662" t="s">
        <v>581</v>
      </c>
      <c r="D623" s="663" t="s">
        <v>2538</v>
      </c>
      <c r="E623" s="662" t="s">
        <v>596</v>
      </c>
      <c r="F623" s="663" t="s">
        <v>2543</v>
      </c>
      <c r="G623" s="662" t="s">
        <v>1429</v>
      </c>
      <c r="H623" s="662" t="s">
        <v>2186</v>
      </c>
      <c r="I623" s="662" t="s">
        <v>2187</v>
      </c>
      <c r="J623" s="662" t="s">
        <v>2188</v>
      </c>
      <c r="K623" s="662" t="s">
        <v>2189</v>
      </c>
      <c r="L623" s="664">
        <v>49.039999999999985</v>
      </c>
      <c r="M623" s="664">
        <v>1</v>
      </c>
      <c r="N623" s="665">
        <v>49.039999999999985</v>
      </c>
    </row>
    <row r="624" spans="1:14" ht="14.4" customHeight="1" x14ac:dyDescent="0.3">
      <c r="A624" s="660" t="s">
        <v>571</v>
      </c>
      <c r="B624" s="661" t="s">
        <v>572</v>
      </c>
      <c r="C624" s="662" t="s">
        <v>581</v>
      </c>
      <c r="D624" s="663" t="s">
        <v>2538</v>
      </c>
      <c r="E624" s="662" t="s">
        <v>596</v>
      </c>
      <c r="F624" s="663" t="s">
        <v>2543</v>
      </c>
      <c r="G624" s="662" t="s">
        <v>1429</v>
      </c>
      <c r="H624" s="662" t="s">
        <v>1453</v>
      </c>
      <c r="I624" s="662" t="s">
        <v>1454</v>
      </c>
      <c r="J624" s="662" t="s">
        <v>1455</v>
      </c>
      <c r="K624" s="662" t="s">
        <v>1456</v>
      </c>
      <c r="L624" s="664">
        <v>108.04967173123688</v>
      </c>
      <c r="M624" s="664">
        <v>5</v>
      </c>
      <c r="N624" s="665">
        <v>540.24835865618445</v>
      </c>
    </row>
    <row r="625" spans="1:14" ht="14.4" customHeight="1" x14ac:dyDescent="0.3">
      <c r="A625" s="660" t="s">
        <v>571</v>
      </c>
      <c r="B625" s="661" t="s">
        <v>572</v>
      </c>
      <c r="C625" s="662" t="s">
        <v>581</v>
      </c>
      <c r="D625" s="663" t="s">
        <v>2538</v>
      </c>
      <c r="E625" s="662" t="s">
        <v>596</v>
      </c>
      <c r="F625" s="663" t="s">
        <v>2543</v>
      </c>
      <c r="G625" s="662" t="s">
        <v>1429</v>
      </c>
      <c r="H625" s="662" t="s">
        <v>2190</v>
      </c>
      <c r="I625" s="662" t="s">
        <v>2191</v>
      </c>
      <c r="J625" s="662" t="s">
        <v>2192</v>
      </c>
      <c r="K625" s="662" t="s">
        <v>2193</v>
      </c>
      <c r="L625" s="664">
        <v>117.75010881105418</v>
      </c>
      <c r="M625" s="664">
        <v>3</v>
      </c>
      <c r="N625" s="665">
        <v>353.25032643316251</v>
      </c>
    </row>
    <row r="626" spans="1:14" ht="14.4" customHeight="1" x14ac:dyDescent="0.3">
      <c r="A626" s="660" t="s">
        <v>571</v>
      </c>
      <c r="B626" s="661" t="s">
        <v>572</v>
      </c>
      <c r="C626" s="662" t="s">
        <v>581</v>
      </c>
      <c r="D626" s="663" t="s">
        <v>2538</v>
      </c>
      <c r="E626" s="662" t="s">
        <v>596</v>
      </c>
      <c r="F626" s="663" t="s">
        <v>2543</v>
      </c>
      <c r="G626" s="662" t="s">
        <v>1429</v>
      </c>
      <c r="H626" s="662" t="s">
        <v>1457</v>
      </c>
      <c r="I626" s="662" t="s">
        <v>1458</v>
      </c>
      <c r="J626" s="662" t="s">
        <v>1459</v>
      </c>
      <c r="K626" s="662" t="s">
        <v>989</v>
      </c>
      <c r="L626" s="664">
        <v>43.659999999999989</v>
      </c>
      <c r="M626" s="664">
        <v>1</v>
      </c>
      <c r="N626" s="665">
        <v>43.659999999999989</v>
      </c>
    </row>
    <row r="627" spans="1:14" ht="14.4" customHeight="1" x14ac:dyDescent="0.3">
      <c r="A627" s="660" t="s">
        <v>571</v>
      </c>
      <c r="B627" s="661" t="s">
        <v>572</v>
      </c>
      <c r="C627" s="662" t="s">
        <v>581</v>
      </c>
      <c r="D627" s="663" t="s">
        <v>2538</v>
      </c>
      <c r="E627" s="662" t="s">
        <v>596</v>
      </c>
      <c r="F627" s="663" t="s">
        <v>2543</v>
      </c>
      <c r="G627" s="662" t="s">
        <v>1429</v>
      </c>
      <c r="H627" s="662" t="s">
        <v>2194</v>
      </c>
      <c r="I627" s="662" t="s">
        <v>2195</v>
      </c>
      <c r="J627" s="662" t="s">
        <v>2196</v>
      </c>
      <c r="K627" s="662" t="s">
        <v>2197</v>
      </c>
      <c r="L627" s="664">
        <v>76.36</v>
      </c>
      <c r="M627" s="664">
        <v>3</v>
      </c>
      <c r="N627" s="665">
        <v>229.07999999999998</v>
      </c>
    </row>
    <row r="628" spans="1:14" ht="14.4" customHeight="1" x14ac:dyDescent="0.3">
      <c r="A628" s="660" t="s">
        <v>571</v>
      </c>
      <c r="B628" s="661" t="s">
        <v>572</v>
      </c>
      <c r="C628" s="662" t="s">
        <v>581</v>
      </c>
      <c r="D628" s="663" t="s">
        <v>2538</v>
      </c>
      <c r="E628" s="662" t="s">
        <v>596</v>
      </c>
      <c r="F628" s="663" t="s">
        <v>2543</v>
      </c>
      <c r="G628" s="662" t="s">
        <v>1429</v>
      </c>
      <c r="H628" s="662" t="s">
        <v>1468</v>
      </c>
      <c r="I628" s="662" t="s">
        <v>1469</v>
      </c>
      <c r="J628" s="662" t="s">
        <v>1470</v>
      </c>
      <c r="K628" s="662" t="s">
        <v>1471</v>
      </c>
      <c r="L628" s="664">
        <v>3349.9999999999986</v>
      </c>
      <c r="M628" s="664">
        <v>6</v>
      </c>
      <c r="N628" s="665">
        <v>20099.999999999993</v>
      </c>
    </row>
    <row r="629" spans="1:14" ht="14.4" customHeight="1" x14ac:dyDescent="0.3">
      <c r="A629" s="660" t="s">
        <v>571</v>
      </c>
      <c r="B629" s="661" t="s">
        <v>572</v>
      </c>
      <c r="C629" s="662" t="s">
        <v>581</v>
      </c>
      <c r="D629" s="663" t="s">
        <v>2538</v>
      </c>
      <c r="E629" s="662" t="s">
        <v>596</v>
      </c>
      <c r="F629" s="663" t="s">
        <v>2543</v>
      </c>
      <c r="G629" s="662" t="s">
        <v>1429</v>
      </c>
      <c r="H629" s="662" t="s">
        <v>2198</v>
      </c>
      <c r="I629" s="662" t="s">
        <v>2199</v>
      </c>
      <c r="J629" s="662" t="s">
        <v>2200</v>
      </c>
      <c r="K629" s="662" t="s">
        <v>2201</v>
      </c>
      <c r="L629" s="664">
        <v>49.370041601139057</v>
      </c>
      <c r="M629" s="664">
        <v>2</v>
      </c>
      <c r="N629" s="665">
        <v>98.740083202278115</v>
      </c>
    </row>
    <row r="630" spans="1:14" ht="14.4" customHeight="1" x14ac:dyDescent="0.3">
      <c r="A630" s="660" t="s">
        <v>571</v>
      </c>
      <c r="B630" s="661" t="s">
        <v>572</v>
      </c>
      <c r="C630" s="662" t="s">
        <v>581</v>
      </c>
      <c r="D630" s="663" t="s">
        <v>2538</v>
      </c>
      <c r="E630" s="662" t="s">
        <v>596</v>
      </c>
      <c r="F630" s="663" t="s">
        <v>2543</v>
      </c>
      <c r="G630" s="662" t="s">
        <v>1429</v>
      </c>
      <c r="H630" s="662" t="s">
        <v>2202</v>
      </c>
      <c r="I630" s="662" t="s">
        <v>2203</v>
      </c>
      <c r="J630" s="662" t="s">
        <v>2204</v>
      </c>
      <c r="K630" s="662" t="s">
        <v>2205</v>
      </c>
      <c r="L630" s="664">
        <v>82.224471825486063</v>
      </c>
      <c r="M630" s="664">
        <v>15</v>
      </c>
      <c r="N630" s="665">
        <v>1233.367077382291</v>
      </c>
    </row>
    <row r="631" spans="1:14" ht="14.4" customHeight="1" x14ac:dyDescent="0.3">
      <c r="A631" s="660" t="s">
        <v>571</v>
      </c>
      <c r="B631" s="661" t="s">
        <v>572</v>
      </c>
      <c r="C631" s="662" t="s">
        <v>581</v>
      </c>
      <c r="D631" s="663" t="s">
        <v>2538</v>
      </c>
      <c r="E631" s="662" t="s">
        <v>596</v>
      </c>
      <c r="F631" s="663" t="s">
        <v>2543</v>
      </c>
      <c r="G631" s="662" t="s">
        <v>1429</v>
      </c>
      <c r="H631" s="662" t="s">
        <v>2206</v>
      </c>
      <c r="I631" s="662" t="s">
        <v>2207</v>
      </c>
      <c r="J631" s="662" t="s">
        <v>2208</v>
      </c>
      <c r="K631" s="662" t="s">
        <v>2209</v>
      </c>
      <c r="L631" s="664">
        <v>36.259674938994955</v>
      </c>
      <c r="M631" s="664">
        <v>4</v>
      </c>
      <c r="N631" s="665">
        <v>145.03869975597982</v>
      </c>
    </row>
    <row r="632" spans="1:14" ht="14.4" customHeight="1" x14ac:dyDescent="0.3">
      <c r="A632" s="660" t="s">
        <v>571</v>
      </c>
      <c r="B632" s="661" t="s">
        <v>572</v>
      </c>
      <c r="C632" s="662" t="s">
        <v>581</v>
      </c>
      <c r="D632" s="663" t="s">
        <v>2538</v>
      </c>
      <c r="E632" s="662" t="s">
        <v>596</v>
      </c>
      <c r="F632" s="663" t="s">
        <v>2543</v>
      </c>
      <c r="G632" s="662" t="s">
        <v>1429</v>
      </c>
      <c r="H632" s="662" t="s">
        <v>1472</v>
      </c>
      <c r="I632" s="662" t="s">
        <v>1473</v>
      </c>
      <c r="J632" s="662" t="s">
        <v>1474</v>
      </c>
      <c r="K632" s="662" t="s">
        <v>1475</v>
      </c>
      <c r="L632" s="664">
        <v>93.535977600143895</v>
      </c>
      <c r="M632" s="664">
        <v>5</v>
      </c>
      <c r="N632" s="665">
        <v>467.67988800071947</v>
      </c>
    </row>
    <row r="633" spans="1:14" ht="14.4" customHeight="1" x14ac:dyDescent="0.3">
      <c r="A633" s="660" t="s">
        <v>571</v>
      </c>
      <c r="B633" s="661" t="s">
        <v>572</v>
      </c>
      <c r="C633" s="662" t="s">
        <v>581</v>
      </c>
      <c r="D633" s="663" t="s">
        <v>2538</v>
      </c>
      <c r="E633" s="662" t="s">
        <v>596</v>
      </c>
      <c r="F633" s="663" t="s">
        <v>2543</v>
      </c>
      <c r="G633" s="662" t="s">
        <v>1429</v>
      </c>
      <c r="H633" s="662" t="s">
        <v>1479</v>
      </c>
      <c r="I633" s="662" t="s">
        <v>1480</v>
      </c>
      <c r="J633" s="662" t="s">
        <v>1481</v>
      </c>
      <c r="K633" s="662" t="s">
        <v>1482</v>
      </c>
      <c r="L633" s="664">
        <v>1106.2544064877134</v>
      </c>
      <c r="M633" s="664">
        <v>2</v>
      </c>
      <c r="N633" s="665">
        <v>2212.5088129754267</v>
      </c>
    </row>
    <row r="634" spans="1:14" ht="14.4" customHeight="1" x14ac:dyDescent="0.3">
      <c r="A634" s="660" t="s">
        <v>571</v>
      </c>
      <c r="B634" s="661" t="s">
        <v>572</v>
      </c>
      <c r="C634" s="662" t="s">
        <v>581</v>
      </c>
      <c r="D634" s="663" t="s">
        <v>2538</v>
      </c>
      <c r="E634" s="662" t="s">
        <v>596</v>
      </c>
      <c r="F634" s="663" t="s">
        <v>2543</v>
      </c>
      <c r="G634" s="662" t="s">
        <v>1429</v>
      </c>
      <c r="H634" s="662" t="s">
        <v>2210</v>
      </c>
      <c r="I634" s="662" t="s">
        <v>2211</v>
      </c>
      <c r="J634" s="662" t="s">
        <v>2177</v>
      </c>
      <c r="K634" s="662" t="s">
        <v>2212</v>
      </c>
      <c r="L634" s="664">
        <v>99.45</v>
      </c>
      <c r="M634" s="664">
        <v>2</v>
      </c>
      <c r="N634" s="665">
        <v>198.9</v>
      </c>
    </row>
    <row r="635" spans="1:14" ht="14.4" customHeight="1" x14ac:dyDescent="0.3">
      <c r="A635" s="660" t="s">
        <v>571</v>
      </c>
      <c r="B635" s="661" t="s">
        <v>572</v>
      </c>
      <c r="C635" s="662" t="s">
        <v>581</v>
      </c>
      <c r="D635" s="663" t="s">
        <v>2538</v>
      </c>
      <c r="E635" s="662" t="s">
        <v>596</v>
      </c>
      <c r="F635" s="663" t="s">
        <v>2543</v>
      </c>
      <c r="G635" s="662" t="s">
        <v>1429</v>
      </c>
      <c r="H635" s="662" t="s">
        <v>1489</v>
      </c>
      <c r="I635" s="662" t="s">
        <v>1490</v>
      </c>
      <c r="J635" s="662" t="s">
        <v>1491</v>
      </c>
      <c r="K635" s="662" t="s">
        <v>1492</v>
      </c>
      <c r="L635" s="664">
        <v>330.12711445928886</v>
      </c>
      <c r="M635" s="664">
        <v>2</v>
      </c>
      <c r="N635" s="665">
        <v>660.25422891857772</v>
      </c>
    </row>
    <row r="636" spans="1:14" ht="14.4" customHeight="1" x14ac:dyDescent="0.3">
      <c r="A636" s="660" t="s">
        <v>571</v>
      </c>
      <c r="B636" s="661" t="s">
        <v>572</v>
      </c>
      <c r="C636" s="662" t="s">
        <v>581</v>
      </c>
      <c r="D636" s="663" t="s">
        <v>2538</v>
      </c>
      <c r="E636" s="662" t="s">
        <v>596</v>
      </c>
      <c r="F636" s="663" t="s">
        <v>2543</v>
      </c>
      <c r="G636" s="662" t="s">
        <v>1429</v>
      </c>
      <c r="H636" s="662" t="s">
        <v>1493</v>
      </c>
      <c r="I636" s="662" t="s">
        <v>1494</v>
      </c>
      <c r="J636" s="662" t="s">
        <v>1495</v>
      </c>
      <c r="K636" s="662" t="s">
        <v>1496</v>
      </c>
      <c r="L636" s="664">
        <v>47.132249557294337</v>
      </c>
      <c r="M636" s="664">
        <v>17</v>
      </c>
      <c r="N636" s="665">
        <v>801.24824247400375</v>
      </c>
    </row>
    <row r="637" spans="1:14" ht="14.4" customHeight="1" x14ac:dyDescent="0.3">
      <c r="A637" s="660" t="s">
        <v>571</v>
      </c>
      <c r="B637" s="661" t="s">
        <v>572</v>
      </c>
      <c r="C637" s="662" t="s">
        <v>581</v>
      </c>
      <c r="D637" s="663" t="s">
        <v>2538</v>
      </c>
      <c r="E637" s="662" t="s">
        <v>596</v>
      </c>
      <c r="F637" s="663" t="s">
        <v>2543</v>
      </c>
      <c r="G637" s="662" t="s">
        <v>1429</v>
      </c>
      <c r="H637" s="662" t="s">
        <v>1497</v>
      </c>
      <c r="I637" s="662" t="s">
        <v>1498</v>
      </c>
      <c r="J637" s="662" t="s">
        <v>1499</v>
      </c>
      <c r="K637" s="662" t="s">
        <v>1500</v>
      </c>
      <c r="L637" s="664">
        <v>45.19</v>
      </c>
      <c r="M637" s="664">
        <v>4</v>
      </c>
      <c r="N637" s="665">
        <v>180.76</v>
      </c>
    </row>
    <row r="638" spans="1:14" ht="14.4" customHeight="1" x14ac:dyDescent="0.3">
      <c r="A638" s="660" t="s">
        <v>571</v>
      </c>
      <c r="B638" s="661" t="s">
        <v>572</v>
      </c>
      <c r="C638" s="662" t="s">
        <v>581</v>
      </c>
      <c r="D638" s="663" t="s">
        <v>2538</v>
      </c>
      <c r="E638" s="662" t="s">
        <v>596</v>
      </c>
      <c r="F638" s="663" t="s">
        <v>2543</v>
      </c>
      <c r="G638" s="662" t="s">
        <v>1429</v>
      </c>
      <c r="H638" s="662" t="s">
        <v>2213</v>
      </c>
      <c r="I638" s="662" t="s">
        <v>2214</v>
      </c>
      <c r="J638" s="662" t="s">
        <v>1499</v>
      </c>
      <c r="K638" s="662" t="s">
        <v>2215</v>
      </c>
      <c r="L638" s="664">
        <v>71.38</v>
      </c>
      <c r="M638" s="664">
        <v>5</v>
      </c>
      <c r="N638" s="665">
        <v>356.9</v>
      </c>
    </row>
    <row r="639" spans="1:14" ht="14.4" customHeight="1" x14ac:dyDescent="0.3">
      <c r="A639" s="660" t="s">
        <v>571</v>
      </c>
      <c r="B639" s="661" t="s">
        <v>572</v>
      </c>
      <c r="C639" s="662" t="s">
        <v>581</v>
      </c>
      <c r="D639" s="663" t="s">
        <v>2538</v>
      </c>
      <c r="E639" s="662" t="s">
        <v>596</v>
      </c>
      <c r="F639" s="663" t="s">
        <v>2543</v>
      </c>
      <c r="G639" s="662" t="s">
        <v>1429</v>
      </c>
      <c r="H639" s="662" t="s">
        <v>2216</v>
      </c>
      <c r="I639" s="662" t="s">
        <v>2217</v>
      </c>
      <c r="J639" s="662" t="s">
        <v>1495</v>
      </c>
      <c r="K639" s="662" t="s">
        <v>821</v>
      </c>
      <c r="L639" s="664">
        <v>101.31</v>
      </c>
      <c r="M639" s="664">
        <v>1</v>
      </c>
      <c r="N639" s="665">
        <v>101.31</v>
      </c>
    </row>
    <row r="640" spans="1:14" ht="14.4" customHeight="1" x14ac:dyDescent="0.3">
      <c r="A640" s="660" t="s">
        <v>571</v>
      </c>
      <c r="B640" s="661" t="s">
        <v>572</v>
      </c>
      <c r="C640" s="662" t="s">
        <v>581</v>
      </c>
      <c r="D640" s="663" t="s">
        <v>2538</v>
      </c>
      <c r="E640" s="662" t="s">
        <v>596</v>
      </c>
      <c r="F640" s="663" t="s">
        <v>2543</v>
      </c>
      <c r="G640" s="662" t="s">
        <v>1429</v>
      </c>
      <c r="H640" s="662" t="s">
        <v>2218</v>
      </c>
      <c r="I640" s="662" t="s">
        <v>2219</v>
      </c>
      <c r="J640" s="662" t="s">
        <v>2220</v>
      </c>
      <c r="K640" s="662" t="s">
        <v>2221</v>
      </c>
      <c r="L640" s="664">
        <v>1149.42</v>
      </c>
      <c r="M640" s="664">
        <v>1</v>
      </c>
      <c r="N640" s="665">
        <v>1149.42</v>
      </c>
    </row>
    <row r="641" spans="1:14" ht="14.4" customHeight="1" x14ac:dyDescent="0.3">
      <c r="A641" s="660" t="s">
        <v>571</v>
      </c>
      <c r="B641" s="661" t="s">
        <v>572</v>
      </c>
      <c r="C641" s="662" t="s">
        <v>581</v>
      </c>
      <c r="D641" s="663" t="s">
        <v>2538</v>
      </c>
      <c r="E641" s="662" t="s">
        <v>596</v>
      </c>
      <c r="F641" s="663" t="s">
        <v>2543</v>
      </c>
      <c r="G641" s="662" t="s">
        <v>1429</v>
      </c>
      <c r="H641" s="662" t="s">
        <v>2222</v>
      </c>
      <c r="I641" s="662" t="s">
        <v>2223</v>
      </c>
      <c r="J641" s="662" t="s">
        <v>2224</v>
      </c>
      <c r="K641" s="662" t="s">
        <v>2225</v>
      </c>
      <c r="L641" s="664">
        <v>43.089940079749965</v>
      </c>
      <c r="M641" s="664">
        <v>2</v>
      </c>
      <c r="N641" s="665">
        <v>86.17988015949993</v>
      </c>
    </row>
    <row r="642" spans="1:14" ht="14.4" customHeight="1" x14ac:dyDescent="0.3">
      <c r="A642" s="660" t="s">
        <v>571</v>
      </c>
      <c r="B642" s="661" t="s">
        <v>572</v>
      </c>
      <c r="C642" s="662" t="s">
        <v>581</v>
      </c>
      <c r="D642" s="663" t="s">
        <v>2538</v>
      </c>
      <c r="E642" s="662" t="s">
        <v>596</v>
      </c>
      <c r="F642" s="663" t="s">
        <v>2543</v>
      </c>
      <c r="G642" s="662" t="s">
        <v>1429</v>
      </c>
      <c r="H642" s="662" t="s">
        <v>2226</v>
      </c>
      <c r="I642" s="662" t="s">
        <v>2227</v>
      </c>
      <c r="J642" s="662" t="s">
        <v>2228</v>
      </c>
      <c r="K642" s="662" t="s">
        <v>989</v>
      </c>
      <c r="L642" s="664">
        <v>85.515000000000001</v>
      </c>
      <c r="M642" s="664">
        <v>4</v>
      </c>
      <c r="N642" s="665">
        <v>342.06</v>
      </c>
    </row>
    <row r="643" spans="1:14" ht="14.4" customHeight="1" x14ac:dyDescent="0.3">
      <c r="A643" s="660" t="s">
        <v>571</v>
      </c>
      <c r="B643" s="661" t="s">
        <v>572</v>
      </c>
      <c r="C643" s="662" t="s">
        <v>581</v>
      </c>
      <c r="D643" s="663" t="s">
        <v>2538</v>
      </c>
      <c r="E643" s="662" t="s">
        <v>596</v>
      </c>
      <c r="F643" s="663" t="s">
        <v>2543</v>
      </c>
      <c r="G643" s="662" t="s">
        <v>1429</v>
      </c>
      <c r="H643" s="662" t="s">
        <v>2229</v>
      </c>
      <c r="I643" s="662" t="s">
        <v>2230</v>
      </c>
      <c r="J643" s="662" t="s">
        <v>2231</v>
      </c>
      <c r="K643" s="662" t="s">
        <v>1536</v>
      </c>
      <c r="L643" s="664">
        <v>94.599603867940644</v>
      </c>
      <c r="M643" s="664">
        <v>3</v>
      </c>
      <c r="N643" s="665">
        <v>283.79881160382195</v>
      </c>
    </row>
    <row r="644" spans="1:14" ht="14.4" customHeight="1" x14ac:dyDescent="0.3">
      <c r="A644" s="660" t="s">
        <v>571</v>
      </c>
      <c r="B644" s="661" t="s">
        <v>572</v>
      </c>
      <c r="C644" s="662" t="s">
        <v>581</v>
      </c>
      <c r="D644" s="663" t="s">
        <v>2538</v>
      </c>
      <c r="E644" s="662" t="s">
        <v>596</v>
      </c>
      <c r="F644" s="663" t="s">
        <v>2543</v>
      </c>
      <c r="G644" s="662" t="s">
        <v>1429</v>
      </c>
      <c r="H644" s="662" t="s">
        <v>1507</v>
      </c>
      <c r="I644" s="662" t="s">
        <v>1508</v>
      </c>
      <c r="J644" s="662" t="s">
        <v>1509</v>
      </c>
      <c r="K644" s="662" t="s">
        <v>1510</v>
      </c>
      <c r="L644" s="664">
        <v>30.60994328272767</v>
      </c>
      <c r="M644" s="664">
        <v>3</v>
      </c>
      <c r="N644" s="665">
        <v>91.82982984818301</v>
      </c>
    </row>
    <row r="645" spans="1:14" ht="14.4" customHeight="1" x14ac:dyDescent="0.3">
      <c r="A645" s="660" t="s">
        <v>571</v>
      </c>
      <c r="B645" s="661" t="s">
        <v>572</v>
      </c>
      <c r="C645" s="662" t="s">
        <v>581</v>
      </c>
      <c r="D645" s="663" t="s">
        <v>2538</v>
      </c>
      <c r="E645" s="662" t="s">
        <v>596</v>
      </c>
      <c r="F645" s="663" t="s">
        <v>2543</v>
      </c>
      <c r="G645" s="662" t="s">
        <v>1429</v>
      </c>
      <c r="H645" s="662" t="s">
        <v>2232</v>
      </c>
      <c r="I645" s="662" t="s">
        <v>2233</v>
      </c>
      <c r="J645" s="662" t="s">
        <v>2234</v>
      </c>
      <c r="K645" s="662" t="s">
        <v>2235</v>
      </c>
      <c r="L645" s="664">
        <v>22.879999999999995</v>
      </c>
      <c r="M645" s="664">
        <v>2</v>
      </c>
      <c r="N645" s="665">
        <v>45.759999999999991</v>
      </c>
    </row>
    <row r="646" spans="1:14" ht="14.4" customHeight="1" x14ac:dyDescent="0.3">
      <c r="A646" s="660" t="s">
        <v>571</v>
      </c>
      <c r="B646" s="661" t="s">
        <v>572</v>
      </c>
      <c r="C646" s="662" t="s">
        <v>581</v>
      </c>
      <c r="D646" s="663" t="s">
        <v>2538</v>
      </c>
      <c r="E646" s="662" t="s">
        <v>596</v>
      </c>
      <c r="F646" s="663" t="s">
        <v>2543</v>
      </c>
      <c r="G646" s="662" t="s">
        <v>1429</v>
      </c>
      <c r="H646" s="662" t="s">
        <v>1511</v>
      </c>
      <c r="I646" s="662" t="s">
        <v>1512</v>
      </c>
      <c r="J646" s="662" t="s">
        <v>1513</v>
      </c>
      <c r="K646" s="662" t="s">
        <v>1514</v>
      </c>
      <c r="L646" s="664">
        <v>50.459819157876808</v>
      </c>
      <c r="M646" s="664">
        <v>1</v>
      </c>
      <c r="N646" s="665">
        <v>50.459819157876808</v>
      </c>
    </row>
    <row r="647" spans="1:14" ht="14.4" customHeight="1" x14ac:dyDescent="0.3">
      <c r="A647" s="660" t="s">
        <v>571</v>
      </c>
      <c r="B647" s="661" t="s">
        <v>572</v>
      </c>
      <c r="C647" s="662" t="s">
        <v>581</v>
      </c>
      <c r="D647" s="663" t="s">
        <v>2538</v>
      </c>
      <c r="E647" s="662" t="s">
        <v>596</v>
      </c>
      <c r="F647" s="663" t="s">
        <v>2543</v>
      </c>
      <c r="G647" s="662" t="s">
        <v>1429</v>
      </c>
      <c r="H647" s="662" t="s">
        <v>2236</v>
      </c>
      <c r="I647" s="662" t="s">
        <v>2237</v>
      </c>
      <c r="J647" s="662" t="s">
        <v>2238</v>
      </c>
      <c r="K647" s="662" t="s">
        <v>914</v>
      </c>
      <c r="L647" s="664">
        <v>61.09</v>
      </c>
      <c r="M647" s="664">
        <v>1</v>
      </c>
      <c r="N647" s="665">
        <v>61.09</v>
      </c>
    </row>
    <row r="648" spans="1:14" ht="14.4" customHeight="1" x14ac:dyDescent="0.3">
      <c r="A648" s="660" t="s">
        <v>571</v>
      </c>
      <c r="B648" s="661" t="s">
        <v>572</v>
      </c>
      <c r="C648" s="662" t="s">
        <v>581</v>
      </c>
      <c r="D648" s="663" t="s">
        <v>2538</v>
      </c>
      <c r="E648" s="662" t="s">
        <v>596</v>
      </c>
      <c r="F648" s="663" t="s">
        <v>2543</v>
      </c>
      <c r="G648" s="662" t="s">
        <v>1429</v>
      </c>
      <c r="H648" s="662" t="s">
        <v>1515</v>
      </c>
      <c r="I648" s="662" t="s">
        <v>1516</v>
      </c>
      <c r="J648" s="662" t="s">
        <v>1436</v>
      </c>
      <c r="K648" s="662" t="s">
        <v>1517</v>
      </c>
      <c r="L648" s="664">
        <v>61.409829208514545</v>
      </c>
      <c r="M648" s="664">
        <v>1</v>
      </c>
      <c r="N648" s="665">
        <v>61.409829208514545</v>
      </c>
    </row>
    <row r="649" spans="1:14" ht="14.4" customHeight="1" x14ac:dyDescent="0.3">
      <c r="A649" s="660" t="s">
        <v>571</v>
      </c>
      <c r="B649" s="661" t="s">
        <v>572</v>
      </c>
      <c r="C649" s="662" t="s">
        <v>581</v>
      </c>
      <c r="D649" s="663" t="s">
        <v>2538</v>
      </c>
      <c r="E649" s="662" t="s">
        <v>596</v>
      </c>
      <c r="F649" s="663" t="s">
        <v>2543</v>
      </c>
      <c r="G649" s="662" t="s">
        <v>1429</v>
      </c>
      <c r="H649" s="662" t="s">
        <v>1518</v>
      </c>
      <c r="I649" s="662" t="s">
        <v>1519</v>
      </c>
      <c r="J649" s="662" t="s">
        <v>1520</v>
      </c>
      <c r="K649" s="662" t="s">
        <v>1521</v>
      </c>
      <c r="L649" s="664">
        <v>51.7</v>
      </c>
      <c r="M649" s="664">
        <v>2</v>
      </c>
      <c r="N649" s="665">
        <v>103.4</v>
      </c>
    </row>
    <row r="650" spans="1:14" ht="14.4" customHeight="1" x14ac:dyDescent="0.3">
      <c r="A650" s="660" t="s">
        <v>571</v>
      </c>
      <c r="B650" s="661" t="s">
        <v>572</v>
      </c>
      <c r="C650" s="662" t="s">
        <v>581</v>
      </c>
      <c r="D650" s="663" t="s">
        <v>2538</v>
      </c>
      <c r="E650" s="662" t="s">
        <v>596</v>
      </c>
      <c r="F650" s="663" t="s">
        <v>2543</v>
      </c>
      <c r="G650" s="662" t="s">
        <v>1429</v>
      </c>
      <c r="H650" s="662" t="s">
        <v>1526</v>
      </c>
      <c r="I650" s="662" t="s">
        <v>1527</v>
      </c>
      <c r="J650" s="662" t="s">
        <v>1455</v>
      </c>
      <c r="K650" s="662" t="s">
        <v>1528</v>
      </c>
      <c r="L650" s="664">
        <v>73.349799353544256</v>
      </c>
      <c r="M650" s="664">
        <v>18</v>
      </c>
      <c r="N650" s="665">
        <v>1320.2963883637967</v>
      </c>
    </row>
    <row r="651" spans="1:14" ht="14.4" customHeight="1" x14ac:dyDescent="0.3">
      <c r="A651" s="660" t="s">
        <v>571</v>
      </c>
      <c r="B651" s="661" t="s">
        <v>572</v>
      </c>
      <c r="C651" s="662" t="s">
        <v>581</v>
      </c>
      <c r="D651" s="663" t="s">
        <v>2538</v>
      </c>
      <c r="E651" s="662" t="s">
        <v>596</v>
      </c>
      <c r="F651" s="663" t="s">
        <v>2543</v>
      </c>
      <c r="G651" s="662" t="s">
        <v>1429</v>
      </c>
      <c r="H651" s="662" t="s">
        <v>1529</v>
      </c>
      <c r="I651" s="662" t="s">
        <v>1530</v>
      </c>
      <c r="J651" s="662" t="s">
        <v>1531</v>
      </c>
      <c r="K651" s="662" t="s">
        <v>1532</v>
      </c>
      <c r="L651" s="664">
        <v>67.869</v>
      </c>
      <c r="M651" s="664">
        <v>100</v>
      </c>
      <c r="N651" s="665">
        <v>6786.9</v>
      </c>
    </row>
    <row r="652" spans="1:14" ht="14.4" customHeight="1" x14ac:dyDescent="0.3">
      <c r="A652" s="660" t="s">
        <v>571</v>
      </c>
      <c r="B652" s="661" t="s">
        <v>572</v>
      </c>
      <c r="C652" s="662" t="s">
        <v>581</v>
      </c>
      <c r="D652" s="663" t="s">
        <v>2538</v>
      </c>
      <c r="E652" s="662" t="s">
        <v>596</v>
      </c>
      <c r="F652" s="663" t="s">
        <v>2543</v>
      </c>
      <c r="G652" s="662" t="s">
        <v>1429</v>
      </c>
      <c r="H652" s="662" t="s">
        <v>2239</v>
      </c>
      <c r="I652" s="662" t="s">
        <v>2240</v>
      </c>
      <c r="J652" s="662" t="s">
        <v>2241</v>
      </c>
      <c r="K652" s="662" t="s">
        <v>2242</v>
      </c>
      <c r="L652" s="664">
        <v>64.48</v>
      </c>
      <c r="M652" s="664">
        <v>1</v>
      </c>
      <c r="N652" s="665">
        <v>64.48</v>
      </c>
    </row>
    <row r="653" spans="1:14" ht="14.4" customHeight="1" x14ac:dyDescent="0.3">
      <c r="A653" s="660" t="s">
        <v>571</v>
      </c>
      <c r="B653" s="661" t="s">
        <v>572</v>
      </c>
      <c r="C653" s="662" t="s">
        <v>581</v>
      </c>
      <c r="D653" s="663" t="s">
        <v>2538</v>
      </c>
      <c r="E653" s="662" t="s">
        <v>596</v>
      </c>
      <c r="F653" s="663" t="s">
        <v>2543</v>
      </c>
      <c r="G653" s="662" t="s">
        <v>1429</v>
      </c>
      <c r="H653" s="662" t="s">
        <v>2243</v>
      </c>
      <c r="I653" s="662" t="s">
        <v>2244</v>
      </c>
      <c r="J653" s="662" t="s">
        <v>2245</v>
      </c>
      <c r="K653" s="662" t="s">
        <v>2246</v>
      </c>
      <c r="L653" s="664">
        <v>144.75999999999993</v>
      </c>
      <c r="M653" s="664">
        <v>1</v>
      </c>
      <c r="N653" s="665">
        <v>144.75999999999993</v>
      </c>
    </row>
    <row r="654" spans="1:14" ht="14.4" customHeight="1" x14ac:dyDescent="0.3">
      <c r="A654" s="660" t="s">
        <v>571</v>
      </c>
      <c r="B654" s="661" t="s">
        <v>572</v>
      </c>
      <c r="C654" s="662" t="s">
        <v>581</v>
      </c>
      <c r="D654" s="663" t="s">
        <v>2538</v>
      </c>
      <c r="E654" s="662" t="s">
        <v>596</v>
      </c>
      <c r="F654" s="663" t="s">
        <v>2543</v>
      </c>
      <c r="G654" s="662" t="s">
        <v>1429</v>
      </c>
      <c r="H654" s="662" t="s">
        <v>2247</v>
      </c>
      <c r="I654" s="662" t="s">
        <v>2248</v>
      </c>
      <c r="J654" s="662" t="s">
        <v>2249</v>
      </c>
      <c r="K654" s="662" t="s">
        <v>1536</v>
      </c>
      <c r="L654" s="664">
        <v>115.5</v>
      </c>
      <c r="M654" s="664">
        <v>1</v>
      </c>
      <c r="N654" s="665">
        <v>115.5</v>
      </c>
    </row>
    <row r="655" spans="1:14" ht="14.4" customHeight="1" x14ac:dyDescent="0.3">
      <c r="A655" s="660" t="s">
        <v>571</v>
      </c>
      <c r="B655" s="661" t="s">
        <v>572</v>
      </c>
      <c r="C655" s="662" t="s">
        <v>581</v>
      </c>
      <c r="D655" s="663" t="s">
        <v>2538</v>
      </c>
      <c r="E655" s="662" t="s">
        <v>596</v>
      </c>
      <c r="F655" s="663" t="s">
        <v>2543</v>
      </c>
      <c r="G655" s="662" t="s">
        <v>1429</v>
      </c>
      <c r="H655" s="662" t="s">
        <v>2250</v>
      </c>
      <c r="I655" s="662" t="s">
        <v>2251</v>
      </c>
      <c r="J655" s="662" t="s">
        <v>2252</v>
      </c>
      <c r="K655" s="662" t="s">
        <v>1463</v>
      </c>
      <c r="L655" s="664">
        <v>98.949999999999974</v>
      </c>
      <c r="M655" s="664">
        <v>3</v>
      </c>
      <c r="N655" s="665">
        <v>296.84999999999991</v>
      </c>
    </row>
    <row r="656" spans="1:14" ht="14.4" customHeight="1" x14ac:dyDescent="0.3">
      <c r="A656" s="660" t="s">
        <v>571</v>
      </c>
      <c r="B656" s="661" t="s">
        <v>572</v>
      </c>
      <c r="C656" s="662" t="s">
        <v>581</v>
      </c>
      <c r="D656" s="663" t="s">
        <v>2538</v>
      </c>
      <c r="E656" s="662" t="s">
        <v>596</v>
      </c>
      <c r="F656" s="663" t="s">
        <v>2543</v>
      </c>
      <c r="G656" s="662" t="s">
        <v>1429</v>
      </c>
      <c r="H656" s="662" t="s">
        <v>2253</v>
      </c>
      <c r="I656" s="662" t="s">
        <v>2254</v>
      </c>
      <c r="J656" s="662" t="s">
        <v>2255</v>
      </c>
      <c r="K656" s="662" t="s">
        <v>2256</v>
      </c>
      <c r="L656" s="664">
        <v>141.01999841024701</v>
      </c>
      <c r="M656" s="664">
        <v>1</v>
      </c>
      <c r="N656" s="665">
        <v>141.01999841024701</v>
      </c>
    </row>
    <row r="657" spans="1:14" ht="14.4" customHeight="1" x14ac:dyDescent="0.3">
      <c r="A657" s="660" t="s">
        <v>571</v>
      </c>
      <c r="B657" s="661" t="s">
        <v>572</v>
      </c>
      <c r="C657" s="662" t="s">
        <v>581</v>
      </c>
      <c r="D657" s="663" t="s">
        <v>2538</v>
      </c>
      <c r="E657" s="662" t="s">
        <v>596</v>
      </c>
      <c r="F657" s="663" t="s">
        <v>2543</v>
      </c>
      <c r="G657" s="662" t="s">
        <v>1429</v>
      </c>
      <c r="H657" s="662" t="s">
        <v>1537</v>
      </c>
      <c r="I657" s="662" t="s">
        <v>1538</v>
      </c>
      <c r="J657" s="662" t="s">
        <v>1539</v>
      </c>
      <c r="K657" s="662" t="s">
        <v>1540</v>
      </c>
      <c r="L657" s="664">
        <v>363.97529627008112</v>
      </c>
      <c r="M657" s="664">
        <v>20</v>
      </c>
      <c r="N657" s="665">
        <v>7279.5059254016223</v>
      </c>
    </row>
    <row r="658" spans="1:14" ht="14.4" customHeight="1" x14ac:dyDescent="0.3">
      <c r="A658" s="660" t="s">
        <v>571</v>
      </c>
      <c r="B658" s="661" t="s">
        <v>572</v>
      </c>
      <c r="C658" s="662" t="s">
        <v>581</v>
      </c>
      <c r="D658" s="663" t="s">
        <v>2538</v>
      </c>
      <c r="E658" s="662" t="s">
        <v>596</v>
      </c>
      <c r="F658" s="663" t="s">
        <v>2543</v>
      </c>
      <c r="G658" s="662" t="s">
        <v>1429</v>
      </c>
      <c r="H658" s="662" t="s">
        <v>1541</v>
      </c>
      <c r="I658" s="662" t="s">
        <v>1542</v>
      </c>
      <c r="J658" s="662" t="s">
        <v>1495</v>
      </c>
      <c r="K658" s="662" t="s">
        <v>1543</v>
      </c>
      <c r="L658" s="664">
        <v>61.86620661485518</v>
      </c>
      <c r="M658" s="664">
        <v>8</v>
      </c>
      <c r="N658" s="665">
        <v>494.92965291884144</v>
      </c>
    </row>
    <row r="659" spans="1:14" ht="14.4" customHeight="1" x14ac:dyDescent="0.3">
      <c r="A659" s="660" t="s">
        <v>571</v>
      </c>
      <c r="B659" s="661" t="s">
        <v>572</v>
      </c>
      <c r="C659" s="662" t="s">
        <v>581</v>
      </c>
      <c r="D659" s="663" t="s">
        <v>2538</v>
      </c>
      <c r="E659" s="662" t="s">
        <v>596</v>
      </c>
      <c r="F659" s="663" t="s">
        <v>2543</v>
      </c>
      <c r="G659" s="662" t="s">
        <v>1429</v>
      </c>
      <c r="H659" s="662" t="s">
        <v>2257</v>
      </c>
      <c r="I659" s="662" t="s">
        <v>2258</v>
      </c>
      <c r="J659" s="662" t="s">
        <v>2259</v>
      </c>
      <c r="K659" s="662" t="s">
        <v>2260</v>
      </c>
      <c r="L659" s="664">
        <v>182.54999999999995</v>
      </c>
      <c r="M659" s="664">
        <v>1</v>
      </c>
      <c r="N659" s="665">
        <v>182.54999999999995</v>
      </c>
    </row>
    <row r="660" spans="1:14" ht="14.4" customHeight="1" x14ac:dyDescent="0.3">
      <c r="A660" s="660" t="s">
        <v>571</v>
      </c>
      <c r="B660" s="661" t="s">
        <v>572</v>
      </c>
      <c r="C660" s="662" t="s">
        <v>581</v>
      </c>
      <c r="D660" s="663" t="s">
        <v>2538</v>
      </c>
      <c r="E660" s="662" t="s">
        <v>596</v>
      </c>
      <c r="F660" s="663" t="s">
        <v>2543</v>
      </c>
      <c r="G660" s="662" t="s">
        <v>1429</v>
      </c>
      <c r="H660" s="662" t="s">
        <v>1548</v>
      </c>
      <c r="I660" s="662" t="s">
        <v>1549</v>
      </c>
      <c r="J660" s="662" t="s">
        <v>1550</v>
      </c>
      <c r="K660" s="662" t="s">
        <v>1551</v>
      </c>
      <c r="L660" s="664">
        <v>29.590000000000003</v>
      </c>
      <c r="M660" s="664">
        <v>4</v>
      </c>
      <c r="N660" s="665">
        <v>118.36000000000001</v>
      </c>
    </row>
    <row r="661" spans="1:14" ht="14.4" customHeight="1" x14ac:dyDescent="0.3">
      <c r="A661" s="660" t="s">
        <v>571</v>
      </c>
      <c r="B661" s="661" t="s">
        <v>572</v>
      </c>
      <c r="C661" s="662" t="s">
        <v>581</v>
      </c>
      <c r="D661" s="663" t="s">
        <v>2538</v>
      </c>
      <c r="E661" s="662" t="s">
        <v>596</v>
      </c>
      <c r="F661" s="663" t="s">
        <v>2543</v>
      </c>
      <c r="G661" s="662" t="s">
        <v>1429</v>
      </c>
      <c r="H661" s="662" t="s">
        <v>2261</v>
      </c>
      <c r="I661" s="662" t="s">
        <v>2262</v>
      </c>
      <c r="J661" s="662" t="s">
        <v>2263</v>
      </c>
      <c r="K661" s="662" t="s">
        <v>2264</v>
      </c>
      <c r="L661" s="664">
        <v>80.689524815703393</v>
      </c>
      <c r="M661" s="664">
        <v>5</v>
      </c>
      <c r="N661" s="665">
        <v>403.44762407851698</v>
      </c>
    </row>
    <row r="662" spans="1:14" ht="14.4" customHeight="1" x14ac:dyDescent="0.3">
      <c r="A662" s="660" t="s">
        <v>571</v>
      </c>
      <c r="B662" s="661" t="s">
        <v>572</v>
      </c>
      <c r="C662" s="662" t="s">
        <v>581</v>
      </c>
      <c r="D662" s="663" t="s">
        <v>2538</v>
      </c>
      <c r="E662" s="662" t="s">
        <v>596</v>
      </c>
      <c r="F662" s="663" t="s">
        <v>2543</v>
      </c>
      <c r="G662" s="662" t="s">
        <v>1429</v>
      </c>
      <c r="H662" s="662" t="s">
        <v>1552</v>
      </c>
      <c r="I662" s="662" t="s">
        <v>1553</v>
      </c>
      <c r="J662" s="662" t="s">
        <v>1554</v>
      </c>
      <c r="K662" s="662" t="s">
        <v>1555</v>
      </c>
      <c r="L662" s="664">
        <v>524.66</v>
      </c>
      <c r="M662" s="664">
        <v>3</v>
      </c>
      <c r="N662" s="665">
        <v>1573.98</v>
      </c>
    </row>
    <row r="663" spans="1:14" ht="14.4" customHeight="1" x14ac:dyDescent="0.3">
      <c r="A663" s="660" t="s">
        <v>571</v>
      </c>
      <c r="B663" s="661" t="s">
        <v>572</v>
      </c>
      <c r="C663" s="662" t="s">
        <v>581</v>
      </c>
      <c r="D663" s="663" t="s">
        <v>2538</v>
      </c>
      <c r="E663" s="662" t="s">
        <v>596</v>
      </c>
      <c r="F663" s="663" t="s">
        <v>2543</v>
      </c>
      <c r="G663" s="662" t="s">
        <v>1429</v>
      </c>
      <c r="H663" s="662" t="s">
        <v>2265</v>
      </c>
      <c r="I663" s="662" t="s">
        <v>2266</v>
      </c>
      <c r="J663" s="662" t="s">
        <v>2267</v>
      </c>
      <c r="K663" s="662" t="s">
        <v>1536</v>
      </c>
      <c r="L663" s="664">
        <v>139.49</v>
      </c>
      <c r="M663" s="664">
        <v>3</v>
      </c>
      <c r="N663" s="665">
        <v>418.47</v>
      </c>
    </row>
    <row r="664" spans="1:14" ht="14.4" customHeight="1" x14ac:dyDescent="0.3">
      <c r="A664" s="660" t="s">
        <v>571</v>
      </c>
      <c r="B664" s="661" t="s">
        <v>572</v>
      </c>
      <c r="C664" s="662" t="s">
        <v>581</v>
      </c>
      <c r="D664" s="663" t="s">
        <v>2538</v>
      </c>
      <c r="E664" s="662" t="s">
        <v>596</v>
      </c>
      <c r="F664" s="663" t="s">
        <v>2543</v>
      </c>
      <c r="G664" s="662" t="s">
        <v>1429</v>
      </c>
      <c r="H664" s="662" t="s">
        <v>2268</v>
      </c>
      <c r="I664" s="662" t="s">
        <v>2269</v>
      </c>
      <c r="J664" s="662" t="s">
        <v>2270</v>
      </c>
      <c r="K664" s="662" t="s">
        <v>947</v>
      </c>
      <c r="L664" s="664">
        <v>43</v>
      </c>
      <c r="M664" s="664">
        <v>1</v>
      </c>
      <c r="N664" s="665">
        <v>43</v>
      </c>
    </row>
    <row r="665" spans="1:14" ht="14.4" customHeight="1" x14ac:dyDescent="0.3">
      <c r="A665" s="660" t="s">
        <v>571</v>
      </c>
      <c r="B665" s="661" t="s">
        <v>572</v>
      </c>
      <c r="C665" s="662" t="s">
        <v>581</v>
      </c>
      <c r="D665" s="663" t="s">
        <v>2538</v>
      </c>
      <c r="E665" s="662" t="s">
        <v>596</v>
      </c>
      <c r="F665" s="663" t="s">
        <v>2543</v>
      </c>
      <c r="G665" s="662" t="s">
        <v>1429</v>
      </c>
      <c r="H665" s="662" t="s">
        <v>2271</v>
      </c>
      <c r="I665" s="662" t="s">
        <v>2272</v>
      </c>
      <c r="J665" s="662" t="s">
        <v>1444</v>
      </c>
      <c r="K665" s="662" t="s">
        <v>1408</v>
      </c>
      <c r="L665" s="664">
        <v>129.56</v>
      </c>
      <c r="M665" s="664">
        <v>1</v>
      </c>
      <c r="N665" s="665">
        <v>129.56</v>
      </c>
    </row>
    <row r="666" spans="1:14" ht="14.4" customHeight="1" x14ac:dyDescent="0.3">
      <c r="A666" s="660" t="s">
        <v>571</v>
      </c>
      <c r="B666" s="661" t="s">
        <v>572</v>
      </c>
      <c r="C666" s="662" t="s">
        <v>581</v>
      </c>
      <c r="D666" s="663" t="s">
        <v>2538</v>
      </c>
      <c r="E666" s="662" t="s">
        <v>596</v>
      </c>
      <c r="F666" s="663" t="s">
        <v>2543</v>
      </c>
      <c r="G666" s="662" t="s">
        <v>1429</v>
      </c>
      <c r="H666" s="662" t="s">
        <v>1563</v>
      </c>
      <c r="I666" s="662" t="s">
        <v>1564</v>
      </c>
      <c r="J666" s="662" t="s">
        <v>1565</v>
      </c>
      <c r="K666" s="662" t="s">
        <v>1566</v>
      </c>
      <c r="L666" s="664">
        <v>505.76990612197284</v>
      </c>
      <c r="M666" s="664">
        <v>2</v>
      </c>
      <c r="N666" s="665">
        <v>1011.5398122439457</v>
      </c>
    </row>
    <row r="667" spans="1:14" ht="14.4" customHeight="1" x14ac:dyDescent="0.3">
      <c r="A667" s="660" t="s">
        <v>571</v>
      </c>
      <c r="B667" s="661" t="s">
        <v>572</v>
      </c>
      <c r="C667" s="662" t="s">
        <v>581</v>
      </c>
      <c r="D667" s="663" t="s">
        <v>2538</v>
      </c>
      <c r="E667" s="662" t="s">
        <v>596</v>
      </c>
      <c r="F667" s="663" t="s">
        <v>2543</v>
      </c>
      <c r="G667" s="662" t="s">
        <v>1429</v>
      </c>
      <c r="H667" s="662" t="s">
        <v>1567</v>
      </c>
      <c r="I667" s="662" t="s">
        <v>1568</v>
      </c>
      <c r="J667" s="662" t="s">
        <v>1569</v>
      </c>
      <c r="K667" s="662" t="s">
        <v>1570</v>
      </c>
      <c r="L667" s="664">
        <v>316.61853732738331</v>
      </c>
      <c r="M667" s="664">
        <v>18.832000000000001</v>
      </c>
      <c r="N667" s="665">
        <v>5962.5602949492823</v>
      </c>
    </row>
    <row r="668" spans="1:14" ht="14.4" customHeight="1" x14ac:dyDescent="0.3">
      <c r="A668" s="660" t="s">
        <v>571</v>
      </c>
      <c r="B668" s="661" t="s">
        <v>572</v>
      </c>
      <c r="C668" s="662" t="s">
        <v>581</v>
      </c>
      <c r="D668" s="663" t="s">
        <v>2538</v>
      </c>
      <c r="E668" s="662" t="s">
        <v>596</v>
      </c>
      <c r="F668" s="663" t="s">
        <v>2543</v>
      </c>
      <c r="G668" s="662" t="s">
        <v>1429</v>
      </c>
      <c r="H668" s="662" t="s">
        <v>1579</v>
      </c>
      <c r="I668" s="662" t="s">
        <v>1579</v>
      </c>
      <c r="J668" s="662" t="s">
        <v>1580</v>
      </c>
      <c r="K668" s="662" t="s">
        <v>1581</v>
      </c>
      <c r="L668" s="664">
        <v>2647.8039982486571</v>
      </c>
      <c r="M668" s="664">
        <v>1.6013210999999998</v>
      </c>
      <c r="N668" s="665">
        <v>4239.984411059937</v>
      </c>
    </row>
    <row r="669" spans="1:14" ht="14.4" customHeight="1" x14ac:dyDescent="0.3">
      <c r="A669" s="660" t="s">
        <v>571</v>
      </c>
      <c r="B669" s="661" t="s">
        <v>572</v>
      </c>
      <c r="C669" s="662" t="s">
        <v>581</v>
      </c>
      <c r="D669" s="663" t="s">
        <v>2538</v>
      </c>
      <c r="E669" s="662" t="s">
        <v>596</v>
      </c>
      <c r="F669" s="663" t="s">
        <v>2543</v>
      </c>
      <c r="G669" s="662" t="s">
        <v>1429</v>
      </c>
      <c r="H669" s="662" t="s">
        <v>1582</v>
      </c>
      <c r="I669" s="662" t="s">
        <v>1583</v>
      </c>
      <c r="J669" s="662" t="s">
        <v>1584</v>
      </c>
      <c r="K669" s="662" t="s">
        <v>1585</v>
      </c>
      <c r="L669" s="664">
        <v>480.09793165468619</v>
      </c>
      <c r="M669" s="664">
        <v>5.4260000000000002</v>
      </c>
      <c r="N669" s="665">
        <v>2605.0113771583274</v>
      </c>
    </row>
    <row r="670" spans="1:14" ht="14.4" customHeight="1" x14ac:dyDescent="0.3">
      <c r="A670" s="660" t="s">
        <v>571</v>
      </c>
      <c r="B670" s="661" t="s">
        <v>572</v>
      </c>
      <c r="C670" s="662" t="s">
        <v>581</v>
      </c>
      <c r="D670" s="663" t="s">
        <v>2538</v>
      </c>
      <c r="E670" s="662" t="s">
        <v>596</v>
      </c>
      <c r="F670" s="663" t="s">
        <v>2543</v>
      </c>
      <c r="G670" s="662" t="s">
        <v>1429</v>
      </c>
      <c r="H670" s="662" t="s">
        <v>1586</v>
      </c>
      <c r="I670" s="662" t="s">
        <v>1587</v>
      </c>
      <c r="J670" s="662" t="s">
        <v>1588</v>
      </c>
      <c r="K670" s="662" t="s">
        <v>1589</v>
      </c>
      <c r="L670" s="664">
        <v>1119.541902675842</v>
      </c>
      <c r="M670" s="664">
        <v>24.641999999999999</v>
      </c>
      <c r="N670" s="665">
        <v>27587.751565738097</v>
      </c>
    </row>
    <row r="671" spans="1:14" ht="14.4" customHeight="1" x14ac:dyDescent="0.3">
      <c r="A671" s="660" t="s">
        <v>571</v>
      </c>
      <c r="B671" s="661" t="s">
        <v>572</v>
      </c>
      <c r="C671" s="662" t="s">
        <v>581</v>
      </c>
      <c r="D671" s="663" t="s">
        <v>2538</v>
      </c>
      <c r="E671" s="662" t="s">
        <v>596</v>
      </c>
      <c r="F671" s="663" t="s">
        <v>2543</v>
      </c>
      <c r="G671" s="662" t="s">
        <v>1429</v>
      </c>
      <c r="H671" s="662" t="s">
        <v>2273</v>
      </c>
      <c r="I671" s="662" t="s">
        <v>2273</v>
      </c>
      <c r="J671" s="662" t="s">
        <v>2274</v>
      </c>
      <c r="K671" s="662" t="s">
        <v>2275</v>
      </c>
      <c r="L671" s="664">
        <v>49.800000000000011</v>
      </c>
      <c r="M671" s="664">
        <v>1</v>
      </c>
      <c r="N671" s="665">
        <v>49.800000000000011</v>
      </c>
    </row>
    <row r="672" spans="1:14" ht="14.4" customHeight="1" x14ac:dyDescent="0.3">
      <c r="A672" s="660" t="s">
        <v>571</v>
      </c>
      <c r="B672" s="661" t="s">
        <v>572</v>
      </c>
      <c r="C672" s="662" t="s">
        <v>581</v>
      </c>
      <c r="D672" s="663" t="s">
        <v>2538</v>
      </c>
      <c r="E672" s="662" t="s">
        <v>596</v>
      </c>
      <c r="F672" s="663" t="s">
        <v>2543</v>
      </c>
      <c r="G672" s="662" t="s">
        <v>1429</v>
      </c>
      <c r="H672" s="662" t="s">
        <v>1594</v>
      </c>
      <c r="I672" s="662" t="s">
        <v>1594</v>
      </c>
      <c r="J672" s="662" t="s">
        <v>1595</v>
      </c>
      <c r="K672" s="662" t="s">
        <v>1596</v>
      </c>
      <c r="L672" s="664">
        <v>92.39480473955679</v>
      </c>
      <c r="M672" s="664">
        <v>2</v>
      </c>
      <c r="N672" s="665">
        <v>184.78960947911358</v>
      </c>
    </row>
    <row r="673" spans="1:14" ht="14.4" customHeight="1" x14ac:dyDescent="0.3">
      <c r="A673" s="660" t="s">
        <v>571</v>
      </c>
      <c r="B673" s="661" t="s">
        <v>572</v>
      </c>
      <c r="C673" s="662" t="s">
        <v>581</v>
      </c>
      <c r="D673" s="663" t="s">
        <v>2538</v>
      </c>
      <c r="E673" s="662" t="s">
        <v>596</v>
      </c>
      <c r="F673" s="663" t="s">
        <v>2543</v>
      </c>
      <c r="G673" s="662" t="s">
        <v>1429</v>
      </c>
      <c r="H673" s="662" t="s">
        <v>2276</v>
      </c>
      <c r="I673" s="662" t="s">
        <v>2276</v>
      </c>
      <c r="J673" s="662" t="s">
        <v>2277</v>
      </c>
      <c r="K673" s="662" t="s">
        <v>2278</v>
      </c>
      <c r="L673" s="664">
        <v>306.61013602417177</v>
      </c>
      <c r="M673" s="664">
        <v>1</v>
      </c>
      <c r="N673" s="665">
        <v>306.61013602417177</v>
      </c>
    </row>
    <row r="674" spans="1:14" ht="14.4" customHeight="1" x14ac:dyDescent="0.3">
      <c r="A674" s="660" t="s">
        <v>571</v>
      </c>
      <c r="B674" s="661" t="s">
        <v>572</v>
      </c>
      <c r="C674" s="662" t="s">
        <v>581</v>
      </c>
      <c r="D674" s="663" t="s">
        <v>2538</v>
      </c>
      <c r="E674" s="662" t="s">
        <v>1597</v>
      </c>
      <c r="F674" s="663" t="s">
        <v>2544</v>
      </c>
      <c r="G674" s="662" t="s">
        <v>608</v>
      </c>
      <c r="H674" s="662" t="s">
        <v>1598</v>
      </c>
      <c r="I674" s="662" t="s">
        <v>1599</v>
      </c>
      <c r="J674" s="662" t="s">
        <v>1600</v>
      </c>
      <c r="K674" s="662" t="s">
        <v>1601</v>
      </c>
      <c r="L674" s="664">
        <v>2296.58</v>
      </c>
      <c r="M674" s="664">
        <v>2</v>
      </c>
      <c r="N674" s="665">
        <v>4593.16</v>
      </c>
    </row>
    <row r="675" spans="1:14" ht="14.4" customHeight="1" x14ac:dyDescent="0.3">
      <c r="A675" s="660" t="s">
        <v>571</v>
      </c>
      <c r="B675" s="661" t="s">
        <v>572</v>
      </c>
      <c r="C675" s="662" t="s">
        <v>581</v>
      </c>
      <c r="D675" s="663" t="s">
        <v>2538</v>
      </c>
      <c r="E675" s="662" t="s">
        <v>1597</v>
      </c>
      <c r="F675" s="663" t="s">
        <v>2544</v>
      </c>
      <c r="G675" s="662" t="s">
        <v>608</v>
      </c>
      <c r="H675" s="662" t="s">
        <v>2279</v>
      </c>
      <c r="I675" s="662" t="s">
        <v>2280</v>
      </c>
      <c r="J675" s="662" t="s">
        <v>2281</v>
      </c>
      <c r="K675" s="662" t="s">
        <v>2282</v>
      </c>
      <c r="L675" s="664">
        <v>1680.58</v>
      </c>
      <c r="M675" s="664">
        <v>1</v>
      </c>
      <c r="N675" s="665">
        <v>1680.58</v>
      </c>
    </row>
    <row r="676" spans="1:14" ht="14.4" customHeight="1" x14ac:dyDescent="0.3">
      <c r="A676" s="660" t="s">
        <v>571</v>
      </c>
      <c r="B676" s="661" t="s">
        <v>572</v>
      </c>
      <c r="C676" s="662" t="s">
        <v>581</v>
      </c>
      <c r="D676" s="663" t="s">
        <v>2538</v>
      </c>
      <c r="E676" s="662" t="s">
        <v>1597</v>
      </c>
      <c r="F676" s="663" t="s">
        <v>2544</v>
      </c>
      <c r="G676" s="662" t="s">
        <v>608</v>
      </c>
      <c r="H676" s="662" t="s">
        <v>2283</v>
      </c>
      <c r="I676" s="662" t="s">
        <v>2284</v>
      </c>
      <c r="J676" s="662" t="s">
        <v>2285</v>
      </c>
      <c r="K676" s="662" t="s">
        <v>2282</v>
      </c>
      <c r="L676" s="664">
        <v>1359.6673181645922</v>
      </c>
      <c r="M676" s="664">
        <v>2</v>
      </c>
      <c r="N676" s="665">
        <v>2719.3346363291844</v>
      </c>
    </row>
    <row r="677" spans="1:14" ht="14.4" customHeight="1" x14ac:dyDescent="0.3">
      <c r="A677" s="660" t="s">
        <v>571</v>
      </c>
      <c r="B677" s="661" t="s">
        <v>572</v>
      </c>
      <c r="C677" s="662" t="s">
        <v>581</v>
      </c>
      <c r="D677" s="663" t="s">
        <v>2538</v>
      </c>
      <c r="E677" s="662" t="s">
        <v>1597</v>
      </c>
      <c r="F677" s="663" t="s">
        <v>2544</v>
      </c>
      <c r="G677" s="662" t="s">
        <v>1429</v>
      </c>
      <c r="H677" s="662" t="s">
        <v>2286</v>
      </c>
      <c r="I677" s="662" t="s">
        <v>2287</v>
      </c>
      <c r="J677" s="662" t="s">
        <v>2288</v>
      </c>
      <c r="K677" s="662" t="s">
        <v>2289</v>
      </c>
      <c r="L677" s="664">
        <v>202.85999923770319</v>
      </c>
      <c r="M677" s="664">
        <v>6</v>
      </c>
      <c r="N677" s="665">
        <v>1217.1599954262192</v>
      </c>
    </row>
    <row r="678" spans="1:14" ht="14.4" customHeight="1" x14ac:dyDescent="0.3">
      <c r="A678" s="660" t="s">
        <v>571</v>
      </c>
      <c r="B678" s="661" t="s">
        <v>572</v>
      </c>
      <c r="C678" s="662" t="s">
        <v>581</v>
      </c>
      <c r="D678" s="663" t="s">
        <v>2538</v>
      </c>
      <c r="E678" s="662" t="s">
        <v>1597</v>
      </c>
      <c r="F678" s="663" t="s">
        <v>2544</v>
      </c>
      <c r="G678" s="662" t="s">
        <v>1429</v>
      </c>
      <c r="H678" s="662" t="s">
        <v>1604</v>
      </c>
      <c r="I678" s="662" t="s">
        <v>1605</v>
      </c>
      <c r="J678" s="662" t="s">
        <v>1606</v>
      </c>
      <c r="K678" s="662" t="s">
        <v>1607</v>
      </c>
      <c r="L678" s="664">
        <v>47.81</v>
      </c>
      <c r="M678" s="664">
        <v>8</v>
      </c>
      <c r="N678" s="665">
        <v>382.48</v>
      </c>
    </row>
    <row r="679" spans="1:14" ht="14.4" customHeight="1" x14ac:dyDescent="0.3">
      <c r="A679" s="660" t="s">
        <v>571</v>
      </c>
      <c r="B679" s="661" t="s">
        <v>572</v>
      </c>
      <c r="C679" s="662" t="s">
        <v>581</v>
      </c>
      <c r="D679" s="663" t="s">
        <v>2538</v>
      </c>
      <c r="E679" s="662" t="s">
        <v>1597</v>
      </c>
      <c r="F679" s="663" t="s">
        <v>2544</v>
      </c>
      <c r="G679" s="662" t="s">
        <v>1429</v>
      </c>
      <c r="H679" s="662" t="s">
        <v>1608</v>
      </c>
      <c r="I679" s="662" t="s">
        <v>1609</v>
      </c>
      <c r="J679" s="662" t="s">
        <v>1610</v>
      </c>
      <c r="K679" s="662" t="s">
        <v>1607</v>
      </c>
      <c r="L679" s="664">
        <v>47.809991212815042</v>
      </c>
      <c r="M679" s="664">
        <v>10</v>
      </c>
      <c r="N679" s="665">
        <v>478.09991212815044</v>
      </c>
    </row>
    <row r="680" spans="1:14" ht="14.4" customHeight="1" x14ac:dyDescent="0.3">
      <c r="A680" s="660" t="s">
        <v>571</v>
      </c>
      <c r="B680" s="661" t="s">
        <v>572</v>
      </c>
      <c r="C680" s="662" t="s">
        <v>581</v>
      </c>
      <c r="D680" s="663" t="s">
        <v>2538</v>
      </c>
      <c r="E680" s="662" t="s">
        <v>1597</v>
      </c>
      <c r="F680" s="663" t="s">
        <v>2544</v>
      </c>
      <c r="G680" s="662" t="s">
        <v>1429</v>
      </c>
      <c r="H680" s="662" t="s">
        <v>2290</v>
      </c>
      <c r="I680" s="662" t="s">
        <v>2291</v>
      </c>
      <c r="J680" s="662" t="s">
        <v>2292</v>
      </c>
      <c r="K680" s="662" t="s">
        <v>2293</v>
      </c>
      <c r="L680" s="664">
        <v>198.25972427944239</v>
      </c>
      <c r="M680" s="664">
        <v>4</v>
      </c>
      <c r="N680" s="665">
        <v>793.03889711776958</v>
      </c>
    </row>
    <row r="681" spans="1:14" ht="14.4" customHeight="1" x14ac:dyDescent="0.3">
      <c r="A681" s="660" t="s">
        <v>571</v>
      </c>
      <c r="B681" s="661" t="s">
        <v>572</v>
      </c>
      <c r="C681" s="662" t="s">
        <v>581</v>
      </c>
      <c r="D681" s="663" t="s">
        <v>2538</v>
      </c>
      <c r="E681" s="662" t="s">
        <v>1597</v>
      </c>
      <c r="F681" s="663" t="s">
        <v>2544</v>
      </c>
      <c r="G681" s="662" t="s">
        <v>1429</v>
      </c>
      <c r="H681" s="662" t="s">
        <v>1614</v>
      </c>
      <c r="I681" s="662" t="s">
        <v>1614</v>
      </c>
      <c r="J681" s="662" t="s">
        <v>1615</v>
      </c>
      <c r="K681" s="662" t="s">
        <v>1613</v>
      </c>
      <c r="L681" s="664">
        <v>183.36999999999998</v>
      </c>
      <c r="M681" s="664">
        <v>8</v>
      </c>
      <c r="N681" s="665">
        <v>1466.9599999999998</v>
      </c>
    </row>
    <row r="682" spans="1:14" ht="14.4" customHeight="1" x14ac:dyDescent="0.3">
      <c r="A682" s="660" t="s">
        <v>571</v>
      </c>
      <c r="B682" s="661" t="s">
        <v>572</v>
      </c>
      <c r="C682" s="662" t="s">
        <v>581</v>
      </c>
      <c r="D682" s="663" t="s">
        <v>2538</v>
      </c>
      <c r="E682" s="662" t="s">
        <v>1597</v>
      </c>
      <c r="F682" s="663" t="s">
        <v>2544</v>
      </c>
      <c r="G682" s="662" t="s">
        <v>1429</v>
      </c>
      <c r="H682" s="662" t="s">
        <v>2294</v>
      </c>
      <c r="I682" s="662" t="s">
        <v>2295</v>
      </c>
      <c r="J682" s="662" t="s">
        <v>2296</v>
      </c>
      <c r="K682" s="662" t="s">
        <v>2297</v>
      </c>
      <c r="L682" s="664">
        <v>116.25137830868186</v>
      </c>
      <c r="M682" s="664">
        <v>2</v>
      </c>
      <c r="N682" s="665">
        <v>232.50275661736373</v>
      </c>
    </row>
    <row r="683" spans="1:14" ht="14.4" customHeight="1" x14ac:dyDescent="0.3">
      <c r="A683" s="660" t="s">
        <v>571</v>
      </c>
      <c r="B683" s="661" t="s">
        <v>572</v>
      </c>
      <c r="C683" s="662" t="s">
        <v>581</v>
      </c>
      <c r="D683" s="663" t="s">
        <v>2538</v>
      </c>
      <c r="E683" s="662" t="s">
        <v>1597</v>
      </c>
      <c r="F683" s="663" t="s">
        <v>2544</v>
      </c>
      <c r="G683" s="662" t="s">
        <v>1429</v>
      </c>
      <c r="H683" s="662" t="s">
        <v>2298</v>
      </c>
      <c r="I683" s="662" t="s">
        <v>2299</v>
      </c>
      <c r="J683" s="662" t="s">
        <v>2300</v>
      </c>
      <c r="K683" s="662" t="s">
        <v>2301</v>
      </c>
      <c r="L683" s="664">
        <v>116.24993469053949</v>
      </c>
      <c r="M683" s="664">
        <v>2</v>
      </c>
      <c r="N683" s="665">
        <v>232.49986938107898</v>
      </c>
    </row>
    <row r="684" spans="1:14" ht="14.4" customHeight="1" x14ac:dyDescent="0.3">
      <c r="A684" s="660" t="s">
        <v>571</v>
      </c>
      <c r="B684" s="661" t="s">
        <v>572</v>
      </c>
      <c r="C684" s="662" t="s">
        <v>581</v>
      </c>
      <c r="D684" s="663" t="s">
        <v>2538</v>
      </c>
      <c r="E684" s="662" t="s">
        <v>1597</v>
      </c>
      <c r="F684" s="663" t="s">
        <v>2544</v>
      </c>
      <c r="G684" s="662" t="s">
        <v>1429</v>
      </c>
      <c r="H684" s="662" t="s">
        <v>1616</v>
      </c>
      <c r="I684" s="662" t="s">
        <v>1616</v>
      </c>
      <c r="J684" s="662" t="s">
        <v>1617</v>
      </c>
      <c r="K684" s="662" t="s">
        <v>1618</v>
      </c>
      <c r="L684" s="664">
        <v>191.21983086187922</v>
      </c>
      <c r="M684" s="664">
        <v>10.5</v>
      </c>
      <c r="N684" s="665">
        <v>2007.8082240497317</v>
      </c>
    </row>
    <row r="685" spans="1:14" ht="14.4" customHeight="1" x14ac:dyDescent="0.3">
      <c r="A685" s="660" t="s">
        <v>571</v>
      </c>
      <c r="B685" s="661" t="s">
        <v>572</v>
      </c>
      <c r="C685" s="662" t="s">
        <v>581</v>
      </c>
      <c r="D685" s="663" t="s">
        <v>2538</v>
      </c>
      <c r="E685" s="662" t="s">
        <v>1597</v>
      </c>
      <c r="F685" s="663" t="s">
        <v>2544</v>
      </c>
      <c r="G685" s="662" t="s">
        <v>1429</v>
      </c>
      <c r="H685" s="662" t="s">
        <v>2302</v>
      </c>
      <c r="I685" s="662" t="s">
        <v>2302</v>
      </c>
      <c r="J685" s="662" t="s">
        <v>2303</v>
      </c>
      <c r="K685" s="662" t="s">
        <v>2289</v>
      </c>
      <c r="L685" s="664">
        <v>202.33</v>
      </c>
      <c r="M685" s="664">
        <v>5</v>
      </c>
      <c r="N685" s="665">
        <v>1011.6500000000001</v>
      </c>
    </row>
    <row r="686" spans="1:14" ht="14.4" customHeight="1" x14ac:dyDescent="0.3">
      <c r="A686" s="660" t="s">
        <v>571</v>
      </c>
      <c r="B686" s="661" t="s">
        <v>572</v>
      </c>
      <c r="C686" s="662" t="s">
        <v>581</v>
      </c>
      <c r="D686" s="663" t="s">
        <v>2538</v>
      </c>
      <c r="E686" s="662" t="s">
        <v>1619</v>
      </c>
      <c r="F686" s="663" t="s">
        <v>2545</v>
      </c>
      <c r="G686" s="662"/>
      <c r="H686" s="662" t="s">
        <v>1620</v>
      </c>
      <c r="I686" s="662" t="s">
        <v>1621</v>
      </c>
      <c r="J686" s="662" t="s">
        <v>1622</v>
      </c>
      <c r="K686" s="662" t="s">
        <v>1623</v>
      </c>
      <c r="L686" s="664">
        <v>410.09047578348401</v>
      </c>
      <c r="M686" s="664">
        <v>2</v>
      </c>
      <c r="N686" s="665">
        <v>820.18095156696802</v>
      </c>
    </row>
    <row r="687" spans="1:14" ht="14.4" customHeight="1" x14ac:dyDescent="0.3">
      <c r="A687" s="660" t="s">
        <v>571</v>
      </c>
      <c r="B687" s="661" t="s">
        <v>572</v>
      </c>
      <c r="C687" s="662" t="s">
        <v>581</v>
      </c>
      <c r="D687" s="663" t="s">
        <v>2538</v>
      </c>
      <c r="E687" s="662" t="s">
        <v>1619</v>
      </c>
      <c r="F687" s="663" t="s">
        <v>2545</v>
      </c>
      <c r="G687" s="662"/>
      <c r="H687" s="662" t="s">
        <v>2304</v>
      </c>
      <c r="I687" s="662" t="s">
        <v>2305</v>
      </c>
      <c r="J687" s="662" t="s">
        <v>2306</v>
      </c>
      <c r="K687" s="662" t="s">
        <v>2307</v>
      </c>
      <c r="L687" s="664">
        <v>213.46</v>
      </c>
      <c r="M687" s="664">
        <v>2</v>
      </c>
      <c r="N687" s="665">
        <v>426.92</v>
      </c>
    </row>
    <row r="688" spans="1:14" ht="14.4" customHeight="1" x14ac:dyDescent="0.3">
      <c r="A688" s="660" t="s">
        <v>571</v>
      </c>
      <c r="B688" s="661" t="s">
        <v>572</v>
      </c>
      <c r="C688" s="662" t="s">
        <v>581</v>
      </c>
      <c r="D688" s="663" t="s">
        <v>2538</v>
      </c>
      <c r="E688" s="662" t="s">
        <v>1619</v>
      </c>
      <c r="F688" s="663" t="s">
        <v>2545</v>
      </c>
      <c r="G688" s="662" t="s">
        <v>608</v>
      </c>
      <c r="H688" s="662" t="s">
        <v>2308</v>
      </c>
      <c r="I688" s="662" t="s">
        <v>2309</v>
      </c>
      <c r="J688" s="662" t="s">
        <v>2310</v>
      </c>
      <c r="K688" s="662" t="s">
        <v>1630</v>
      </c>
      <c r="L688" s="664">
        <v>53.8</v>
      </c>
      <c r="M688" s="664">
        <v>1</v>
      </c>
      <c r="N688" s="665">
        <v>53.8</v>
      </c>
    </row>
    <row r="689" spans="1:14" ht="14.4" customHeight="1" x14ac:dyDescent="0.3">
      <c r="A689" s="660" t="s">
        <v>571</v>
      </c>
      <c r="B689" s="661" t="s">
        <v>572</v>
      </c>
      <c r="C689" s="662" t="s">
        <v>581</v>
      </c>
      <c r="D689" s="663" t="s">
        <v>2538</v>
      </c>
      <c r="E689" s="662" t="s">
        <v>1619</v>
      </c>
      <c r="F689" s="663" t="s">
        <v>2545</v>
      </c>
      <c r="G689" s="662" t="s">
        <v>608</v>
      </c>
      <c r="H689" s="662" t="s">
        <v>1627</v>
      </c>
      <c r="I689" s="662" t="s">
        <v>1628</v>
      </c>
      <c r="J689" s="662" t="s">
        <v>1629</v>
      </c>
      <c r="K689" s="662" t="s">
        <v>1630</v>
      </c>
      <c r="L689" s="664">
        <v>31.959999999999997</v>
      </c>
      <c r="M689" s="664">
        <v>3</v>
      </c>
      <c r="N689" s="665">
        <v>95.88</v>
      </c>
    </row>
    <row r="690" spans="1:14" ht="14.4" customHeight="1" x14ac:dyDescent="0.3">
      <c r="A690" s="660" t="s">
        <v>571</v>
      </c>
      <c r="B690" s="661" t="s">
        <v>572</v>
      </c>
      <c r="C690" s="662" t="s">
        <v>581</v>
      </c>
      <c r="D690" s="663" t="s">
        <v>2538</v>
      </c>
      <c r="E690" s="662" t="s">
        <v>1619</v>
      </c>
      <c r="F690" s="663" t="s">
        <v>2545</v>
      </c>
      <c r="G690" s="662" t="s">
        <v>608</v>
      </c>
      <c r="H690" s="662" t="s">
        <v>2311</v>
      </c>
      <c r="I690" s="662" t="s">
        <v>2312</v>
      </c>
      <c r="J690" s="662" t="s">
        <v>2313</v>
      </c>
      <c r="K690" s="662" t="s">
        <v>2314</v>
      </c>
      <c r="L690" s="664">
        <v>55.549965067250511</v>
      </c>
      <c r="M690" s="664">
        <v>2</v>
      </c>
      <c r="N690" s="665">
        <v>111.09993013450102</v>
      </c>
    </row>
    <row r="691" spans="1:14" ht="14.4" customHeight="1" x14ac:dyDescent="0.3">
      <c r="A691" s="660" t="s">
        <v>571</v>
      </c>
      <c r="B691" s="661" t="s">
        <v>572</v>
      </c>
      <c r="C691" s="662" t="s">
        <v>581</v>
      </c>
      <c r="D691" s="663" t="s">
        <v>2538</v>
      </c>
      <c r="E691" s="662" t="s">
        <v>1619</v>
      </c>
      <c r="F691" s="663" t="s">
        <v>2545</v>
      </c>
      <c r="G691" s="662" t="s">
        <v>608</v>
      </c>
      <c r="H691" s="662" t="s">
        <v>2315</v>
      </c>
      <c r="I691" s="662" t="s">
        <v>2316</v>
      </c>
      <c r="J691" s="662" t="s">
        <v>2317</v>
      </c>
      <c r="K691" s="662" t="s">
        <v>2318</v>
      </c>
      <c r="L691" s="664">
        <v>113.17</v>
      </c>
      <c r="M691" s="664">
        <v>1</v>
      </c>
      <c r="N691" s="665">
        <v>113.17</v>
      </c>
    </row>
    <row r="692" spans="1:14" ht="14.4" customHeight="1" x14ac:dyDescent="0.3">
      <c r="A692" s="660" t="s">
        <v>571</v>
      </c>
      <c r="B692" s="661" t="s">
        <v>572</v>
      </c>
      <c r="C692" s="662" t="s">
        <v>581</v>
      </c>
      <c r="D692" s="663" t="s">
        <v>2538</v>
      </c>
      <c r="E692" s="662" t="s">
        <v>1619</v>
      </c>
      <c r="F692" s="663" t="s">
        <v>2545</v>
      </c>
      <c r="G692" s="662" t="s">
        <v>608</v>
      </c>
      <c r="H692" s="662" t="s">
        <v>1639</v>
      </c>
      <c r="I692" s="662" t="s">
        <v>1640</v>
      </c>
      <c r="J692" s="662" t="s">
        <v>1641</v>
      </c>
      <c r="K692" s="662" t="s">
        <v>1642</v>
      </c>
      <c r="L692" s="664">
        <v>73.44</v>
      </c>
      <c r="M692" s="664">
        <v>1</v>
      </c>
      <c r="N692" s="665">
        <v>73.44</v>
      </c>
    </row>
    <row r="693" spans="1:14" ht="14.4" customHeight="1" x14ac:dyDescent="0.3">
      <c r="A693" s="660" t="s">
        <v>571</v>
      </c>
      <c r="B693" s="661" t="s">
        <v>572</v>
      </c>
      <c r="C693" s="662" t="s">
        <v>581</v>
      </c>
      <c r="D693" s="663" t="s">
        <v>2538</v>
      </c>
      <c r="E693" s="662" t="s">
        <v>1619</v>
      </c>
      <c r="F693" s="663" t="s">
        <v>2545</v>
      </c>
      <c r="G693" s="662" t="s">
        <v>608</v>
      </c>
      <c r="H693" s="662" t="s">
        <v>2319</v>
      </c>
      <c r="I693" s="662" t="s">
        <v>2320</v>
      </c>
      <c r="J693" s="662" t="s">
        <v>2321</v>
      </c>
      <c r="K693" s="662" t="s">
        <v>2322</v>
      </c>
      <c r="L693" s="664">
        <v>49.24</v>
      </c>
      <c r="M693" s="664">
        <v>1</v>
      </c>
      <c r="N693" s="665">
        <v>49.24</v>
      </c>
    </row>
    <row r="694" spans="1:14" ht="14.4" customHeight="1" x14ac:dyDescent="0.3">
      <c r="A694" s="660" t="s">
        <v>571</v>
      </c>
      <c r="B694" s="661" t="s">
        <v>572</v>
      </c>
      <c r="C694" s="662" t="s">
        <v>581</v>
      </c>
      <c r="D694" s="663" t="s">
        <v>2538</v>
      </c>
      <c r="E694" s="662" t="s">
        <v>1619</v>
      </c>
      <c r="F694" s="663" t="s">
        <v>2545</v>
      </c>
      <c r="G694" s="662" t="s">
        <v>608</v>
      </c>
      <c r="H694" s="662" t="s">
        <v>2323</v>
      </c>
      <c r="I694" s="662" t="s">
        <v>2323</v>
      </c>
      <c r="J694" s="662" t="s">
        <v>2324</v>
      </c>
      <c r="K694" s="662" t="s">
        <v>2325</v>
      </c>
      <c r="L694" s="664">
        <v>286</v>
      </c>
      <c r="M694" s="664">
        <v>1.5</v>
      </c>
      <c r="N694" s="665">
        <v>429</v>
      </c>
    </row>
    <row r="695" spans="1:14" ht="14.4" customHeight="1" x14ac:dyDescent="0.3">
      <c r="A695" s="660" t="s">
        <v>571</v>
      </c>
      <c r="B695" s="661" t="s">
        <v>572</v>
      </c>
      <c r="C695" s="662" t="s">
        <v>581</v>
      </c>
      <c r="D695" s="663" t="s">
        <v>2538</v>
      </c>
      <c r="E695" s="662" t="s">
        <v>1619</v>
      </c>
      <c r="F695" s="663" t="s">
        <v>2545</v>
      </c>
      <c r="G695" s="662" t="s">
        <v>1429</v>
      </c>
      <c r="H695" s="662" t="s">
        <v>1658</v>
      </c>
      <c r="I695" s="662" t="s">
        <v>1659</v>
      </c>
      <c r="J695" s="662" t="s">
        <v>1660</v>
      </c>
      <c r="K695" s="662" t="s">
        <v>1661</v>
      </c>
      <c r="L695" s="664">
        <v>112.7</v>
      </c>
      <c r="M695" s="664">
        <v>6</v>
      </c>
      <c r="N695" s="665">
        <v>676.2</v>
      </c>
    </row>
    <row r="696" spans="1:14" ht="14.4" customHeight="1" x14ac:dyDescent="0.3">
      <c r="A696" s="660" t="s">
        <v>571</v>
      </c>
      <c r="B696" s="661" t="s">
        <v>572</v>
      </c>
      <c r="C696" s="662" t="s">
        <v>581</v>
      </c>
      <c r="D696" s="663" t="s">
        <v>2538</v>
      </c>
      <c r="E696" s="662" t="s">
        <v>1619</v>
      </c>
      <c r="F696" s="663" t="s">
        <v>2545</v>
      </c>
      <c r="G696" s="662" t="s">
        <v>1429</v>
      </c>
      <c r="H696" s="662" t="s">
        <v>1662</v>
      </c>
      <c r="I696" s="662" t="s">
        <v>1663</v>
      </c>
      <c r="J696" s="662" t="s">
        <v>1664</v>
      </c>
      <c r="K696" s="662" t="s">
        <v>1665</v>
      </c>
      <c r="L696" s="664">
        <v>76.509200147724599</v>
      </c>
      <c r="M696" s="664">
        <v>74</v>
      </c>
      <c r="N696" s="665">
        <v>5661.6808109316207</v>
      </c>
    </row>
    <row r="697" spans="1:14" ht="14.4" customHeight="1" x14ac:dyDescent="0.3">
      <c r="A697" s="660" t="s">
        <v>571</v>
      </c>
      <c r="B697" s="661" t="s">
        <v>572</v>
      </c>
      <c r="C697" s="662" t="s">
        <v>581</v>
      </c>
      <c r="D697" s="663" t="s">
        <v>2538</v>
      </c>
      <c r="E697" s="662" t="s">
        <v>1619</v>
      </c>
      <c r="F697" s="663" t="s">
        <v>2545</v>
      </c>
      <c r="G697" s="662" t="s">
        <v>1429</v>
      </c>
      <c r="H697" s="662" t="s">
        <v>2326</v>
      </c>
      <c r="I697" s="662" t="s">
        <v>2327</v>
      </c>
      <c r="J697" s="662" t="s">
        <v>2328</v>
      </c>
      <c r="K697" s="662" t="s">
        <v>2329</v>
      </c>
      <c r="L697" s="664">
        <v>109.22333333333331</v>
      </c>
      <c r="M697" s="664">
        <v>3</v>
      </c>
      <c r="N697" s="665">
        <v>327.66999999999996</v>
      </c>
    </row>
    <row r="698" spans="1:14" ht="14.4" customHeight="1" x14ac:dyDescent="0.3">
      <c r="A698" s="660" t="s">
        <v>571</v>
      </c>
      <c r="B698" s="661" t="s">
        <v>572</v>
      </c>
      <c r="C698" s="662" t="s">
        <v>581</v>
      </c>
      <c r="D698" s="663" t="s">
        <v>2538</v>
      </c>
      <c r="E698" s="662" t="s">
        <v>1619</v>
      </c>
      <c r="F698" s="663" t="s">
        <v>2545</v>
      </c>
      <c r="G698" s="662" t="s">
        <v>1429</v>
      </c>
      <c r="H698" s="662" t="s">
        <v>2330</v>
      </c>
      <c r="I698" s="662" t="s">
        <v>2331</v>
      </c>
      <c r="J698" s="662" t="s">
        <v>2332</v>
      </c>
      <c r="K698" s="662" t="s">
        <v>2333</v>
      </c>
      <c r="L698" s="664">
        <v>154.054</v>
      </c>
      <c r="M698" s="664">
        <v>20</v>
      </c>
      <c r="N698" s="665">
        <v>3081.08</v>
      </c>
    </row>
    <row r="699" spans="1:14" ht="14.4" customHeight="1" x14ac:dyDescent="0.3">
      <c r="A699" s="660" t="s">
        <v>571</v>
      </c>
      <c r="B699" s="661" t="s">
        <v>572</v>
      </c>
      <c r="C699" s="662" t="s">
        <v>581</v>
      </c>
      <c r="D699" s="663" t="s">
        <v>2538</v>
      </c>
      <c r="E699" s="662" t="s">
        <v>1619</v>
      </c>
      <c r="F699" s="663" t="s">
        <v>2545</v>
      </c>
      <c r="G699" s="662" t="s">
        <v>1429</v>
      </c>
      <c r="H699" s="662" t="s">
        <v>2334</v>
      </c>
      <c r="I699" s="662" t="s">
        <v>2335</v>
      </c>
      <c r="J699" s="662" t="s">
        <v>2336</v>
      </c>
      <c r="K699" s="662" t="s">
        <v>2337</v>
      </c>
      <c r="L699" s="664">
        <v>41.271500000000003</v>
      </c>
      <c r="M699" s="664">
        <v>20</v>
      </c>
      <c r="N699" s="665">
        <v>825.43000000000006</v>
      </c>
    </row>
    <row r="700" spans="1:14" ht="14.4" customHeight="1" x14ac:dyDescent="0.3">
      <c r="A700" s="660" t="s">
        <v>571</v>
      </c>
      <c r="B700" s="661" t="s">
        <v>572</v>
      </c>
      <c r="C700" s="662" t="s">
        <v>581</v>
      </c>
      <c r="D700" s="663" t="s">
        <v>2538</v>
      </c>
      <c r="E700" s="662" t="s">
        <v>1619</v>
      </c>
      <c r="F700" s="663" t="s">
        <v>2545</v>
      </c>
      <c r="G700" s="662" t="s">
        <v>1429</v>
      </c>
      <c r="H700" s="662" t="s">
        <v>2338</v>
      </c>
      <c r="I700" s="662" t="s">
        <v>2339</v>
      </c>
      <c r="J700" s="662" t="s">
        <v>2340</v>
      </c>
      <c r="K700" s="662" t="s">
        <v>2341</v>
      </c>
      <c r="L700" s="664">
        <v>77.259999999999991</v>
      </c>
      <c r="M700" s="664">
        <v>10</v>
      </c>
      <c r="N700" s="665">
        <v>772.59999999999991</v>
      </c>
    </row>
    <row r="701" spans="1:14" ht="14.4" customHeight="1" x14ac:dyDescent="0.3">
      <c r="A701" s="660" t="s">
        <v>571</v>
      </c>
      <c r="B701" s="661" t="s">
        <v>572</v>
      </c>
      <c r="C701" s="662" t="s">
        <v>581</v>
      </c>
      <c r="D701" s="663" t="s">
        <v>2538</v>
      </c>
      <c r="E701" s="662" t="s">
        <v>1619</v>
      </c>
      <c r="F701" s="663" t="s">
        <v>2545</v>
      </c>
      <c r="G701" s="662" t="s">
        <v>1429</v>
      </c>
      <c r="H701" s="662" t="s">
        <v>2342</v>
      </c>
      <c r="I701" s="662" t="s">
        <v>2343</v>
      </c>
      <c r="J701" s="662" t="s">
        <v>2344</v>
      </c>
      <c r="K701" s="662" t="s">
        <v>2345</v>
      </c>
      <c r="L701" s="664">
        <v>772.07956572899343</v>
      </c>
      <c r="M701" s="664">
        <v>2</v>
      </c>
      <c r="N701" s="665">
        <v>1544.1591314579869</v>
      </c>
    </row>
    <row r="702" spans="1:14" ht="14.4" customHeight="1" x14ac:dyDescent="0.3">
      <c r="A702" s="660" t="s">
        <v>571</v>
      </c>
      <c r="B702" s="661" t="s">
        <v>572</v>
      </c>
      <c r="C702" s="662" t="s">
        <v>581</v>
      </c>
      <c r="D702" s="663" t="s">
        <v>2538</v>
      </c>
      <c r="E702" s="662" t="s">
        <v>1619</v>
      </c>
      <c r="F702" s="663" t="s">
        <v>2545</v>
      </c>
      <c r="G702" s="662" t="s">
        <v>1429</v>
      </c>
      <c r="H702" s="662" t="s">
        <v>2346</v>
      </c>
      <c r="I702" s="662" t="s">
        <v>2346</v>
      </c>
      <c r="J702" s="662" t="s">
        <v>2347</v>
      </c>
      <c r="K702" s="662" t="s">
        <v>2348</v>
      </c>
      <c r="L702" s="664">
        <v>249.69</v>
      </c>
      <c r="M702" s="664">
        <v>20</v>
      </c>
      <c r="N702" s="665">
        <v>4993.8</v>
      </c>
    </row>
    <row r="703" spans="1:14" ht="14.4" customHeight="1" x14ac:dyDescent="0.3">
      <c r="A703" s="660" t="s">
        <v>571</v>
      </c>
      <c r="B703" s="661" t="s">
        <v>572</v>
      </c>
      <c r="C703" s="662" t="s">
        <v>581</v>
      </c>
      <c r="D703" s="663" t="s">
        <v>2538</v>
      </c>
      <c r="E703" s="662" t="s">
        <v>1668</v>
      </c>
      <c r="F703" s="663" t="s">
        <v>2546</v>
      </c>
      <c r="G703" s="662" t="s">
        <v>608</v>
      </c>
      <c r="H703" s="662" t="s">
        <v>2349</v>
      </c>
      <c r="I703" s="662" t="s">
        <v>2350</v>
      </c>
      <c r="J703" s="662" t="s">
        <v>2351</v>
      </c>
      <c r="K703" s="662" t="s">
        <v>2352</v>
      </c>
      <c r="L703" s="664">
        <v>63.77000000000001</v>
      </c>
      <c r="M703" s="664">
        <v>4</v>
      </c>
      <c r="N703" s="665">
        <v>255.08000000000004</v>
      </c>
    </row>
    <row r="704" spans="1:14" ht="14.4" customHeight="1" x14ac:dyDescent="0.3">
      <c r="A704" s="660" t="s">
        <v>571</v>
      </c>
      <c r="B704" s="661" t="s">
        <v>572</v>
      </c>
      <c r="C704" s="662" t="s">
        <v>581</v>
      </c>
      <c r="D704" s="663" t="s">
        <v>2538</v>
      </c>
      <c r="E704" s="662" t="s">
        <v>1668</v>
      </c>
      <c r="F704" s="663" t="s">
        <v>2546</v>
      </c>
      <c r="G704" s="662" t="s">
        <v>608</v>
      </c>
      <c r="H704" s="662" t="s">
        <v>2353</v>
      </c>
      <c r="I704" s="662" t="s">
        <v>2354</v>
      </c>
      <c r="J704" s="662" t="s">
        <v>2355</v>
      </c>
      <c r="K704" s="662" t="s">
        <v>1642</v>
      </c>
      <c r="L704" s="664">
        <v>77.074588121015779</v>
      </c>
      <c r="M704" s="664">
        <v>2</v>
      </c>
      <c r="N704" s="665">
        <v>154.14917624203156</v>
      </c>
    </row>
    <row r="705" spans="1:14" ht="14.4" customHeight="1" x14ac:dyDescent="0.3">
      <c r="A705" s="660" t="s">
        <v>571</v>
      </c>
      <c r="B705" s="661" t="s">
        <v>572</v>
      </c>
      <c r="C705" s="662" t="s">
        <v>581</v>
      </c>
      <c r="D705" s="663" t="s">
        <v>2538</v>
      </c>
      <c r="E705" s="662" t="s">
        <v>1668</v>
      </c>
      <c r="F705" s="663" t="s">
        <v>2546</v>
      </c>
      <c r="G705" s="662" t="s">
        <v>1429</v>
      </c>
      <c r="H705" s="662" t="s">
        <v>2356</v>
      </c>
      <c r="I705" s="662" t="s">
        <v>2356</v>
      </c>
      <c r="J705" s="662" t="s">
        <v>2357</v>
      </c>
      <c r="K705" s="662" t="s">
        <v>2358</v>
      </c>
      <c r="L705" s="664">
        <v>159.5</v>
      </c>
      <c r="M705" s="664">
        <v>1</v>
      </c>
      <c r="N705" s="665">
        <v>159.5</v>
      </c>
    </row>
    <row r="706" spans="1:14" ht="14.4" customHeight="1" x14ac:dyDescent="0.3">
      <c r="A706" s="660" t="s">
        <v>571</v>
      </c>
      <c r="B706" s="661" t="s">
        <v>572</v>
      </c>
      <c r="C706" s="662" t="s">
        <v>584</v>
      </c>
      <c r="D706" s="663" t="s">
        <v>2539</v>
      </c>
      <c r="E706" s="662" t="s">
        <v>596</v>
      </c>
      <c r="F706" s="663" t="s">
        <v>2543</v>
      </c>
      <c r="G706" s="662"/>
      <c r="H706" s="662" t="s">
        <v>597</v>
      </c>
      <c r="I706" s="662" t="s">
        <v>597</v>
      </c>
      <c r="J706" s="662" t="s">
        <v>598</v>
      </c>
      <c r="K706" s="662" t="s">
        <v>599</v>
      </c>
      <c r="L706" s="664">
        <v>424.46855164660928</v>
      </c>
      <c r="M706" s="664">
        <v>11.907999999999999</v>
      </c>
      <c r="N706" s="665">
        <v>5054.5715130078233</v>
      </c>
    </row>
    <row r="707" spans="1:14" ht="14.4" customHeight="1" x14ac:dyDescent="0.3">
      <c r="A707" s="660" t="s">
        <v>571</v>
      </c>
      <c r="B707" s="661" t="s">
        <v>572</v>
      </c>
      <c r="C707" s="662" t="s">
        <v>584</v>
      </c>
      <c r="D707" s="663" t="s">
        <v>2539</v>
      </c>
      <c r="E707" s="662" t="s">
        <v>596</v>
      </c>
      <c r="F707" s="663" t="s">
        <v>2543</v>
      </c>
      <c r="G707" s="662"/>
      <c r="H707" s="662" t="s">
        <v>600</v>
      </c>
      <c r="I707" s="662" t="s">
        <v>600</v>
      </c>
      <c r="J707" s="662" t="s">
        <v>598</v>
      </c>
      <c r="K707" s="662" t="s">
        <v>601</v>
      </c>
      <c r="L707" s="664">
        <v>142.64963132699987</v>
      </c>
      <c r="M707" s="664">
        <v>0.56600000000000006</v>
      </c>
      <c r="N707" s="665">
        <v>80.739691331081929</v>
      </c>
    </row>
    <row r="708" spans="1:14" ht="14.4" customHeight="1" x14ac:dyDescent="0.3">
      <c r="A708" s="660" t="s">
        <v>571</v>
      </c>
      <c r="B708" s="661" t="s">
        <v>572</v>
      </c>
      <c r="C708" s="662" t="s">
        <v>584</v>
      </c>
      <c r="D708" s="663" t="s">
        <v>2539</v>
      </c>
      <c r="E708" s="662" t="s">
        <v>596</v>
      </c>
      <c r="F708" s="663" t="s">
        <v>2543</v>
      </c>
      <c r="G708" s="662" t="s">
        <v>608</v>
      </c>
      <c r="H708" s="662" t="s">
        <v>609</v>
      </c>
      <c r="I708" s="662" t="s">
        <v>609</v>
      </c>
      <c r="J708" s="662" t="s">
        <v>610</v>
      </c>
      <c r="K708" s="662" t="s">
        <v>611</v>
      </c>
      <c r="L708" s="664">
        <v>171.6</v>
      </c>
      <c r="M708" s="664">
        <v>44</v>
      </c>
      <c r="N708" s="665">
        <v>7550.4</v>
      </c>
    </row>
    <row r="709" spans="1:14" ht="14.4" customHeight="1" x14ac:dyDescent="0.3">
      <c r="A709" s="660" t="s">
        <v>571</v>
      </c>
      <c r="B709" s="661" t="s">
        <v>572</v>
      </c>
      <c r="C709" s="662" t="s">
        <v>584</v>
      </c>
      <c r="D709" s="663" t="s">
        <v>2539</v>
      </c>
      <c r="E709" s="662" t="s">
        <v>596</v>
      </c>
      <c r="F709" s="663" t="s">
        <v>2543</v>
      </c>
      <c r="G709" s="662" t="s">
        <v>608</v>
      </c>
      <c r="H709" s="662" t="s">
        <v>615</v>
      </c>
      <c r="I709" s="662" t="s">
        <v>615</v>
      </c>
      <c r="J709" s="662" t="s">
        <v>616</v>
      </c>
      <c r="K709" s="662" t="s">
        <v>614</v>
      </c>
      <c r="L709" s="664">
        <v>149.5</v>
      </c>
      <c r="M709" s="664">
        <v>1</v>
      </c>
      <c r="N709" s="665">
        <v>149.5</v>
      </c>
    </row>
    <row r="710" spans="1:14" ht="14.4" customHeight="1" x14ac:dyDescent="0.3">
      <c r="A710" s="660" t="s">
        <v>571</v>
      </c>
      <c r="B710" s="661" t="s">
        <v>572</v>
      </c>
      <c r="C710" s="662" t="s">
        <v>584</v>
      </c>
      <c r="D710" s="663" t="s">
        <v>2539</v>
      </c>
      <c r="E710" s="662" t="s">
        <v>596</v>
      </c>
      <c r="F710" s="663" t="s">
        <v>2543</v>
      </c>
      <c r="G710" s="662" t="s">
        <v>608</v>
      </c>
      <c r="H710" s="662" t="s">
        <v>617</v>
      </c>
      <c r="I710" s="662" t="s">
        <v>617</v>
      </c>
      <c r="J710" s="662" t="s">
        <v>610</v>
      </c>
      <c r="K710" s="662" t="s">
        <v>618</v>
      </c>
      <c r="L710" s="664">
        <v>97.18</v>
      </c>
      <c r="M710" s="664">
        <v>10</v>
      </c>
      <c r="N710" s="665">
        <v>971.80000000000007</v>
      </c>
    </row>
    <row r="711" spans="1:14" ht="14.4" customHeight="1" x14ac:dyDescent="0.3">
      <c r="A711" s="660" t="s">
        <v>571</v>
      </c>
      <c r="B711" s="661" t="s">
        <v>572</v>
      </c>
      <c r="C711" s="662" t="s">
        <v>584</v>
      </c>
      <c r="D711" s="663" t="s">
        <v>2539</v>
      </c>
      <c r="E711" s="662" t="s">
        <v>596</v>
      </c>
      <c r="F711" s="663" t="s">
        <v>2543</v>
      </c>
      <c r="G711" s="662" t="s">
        <v>608</v>
      </c>
      <c r="H711" s="662" t="s">
        <v>619</v>
      </c>
      <c r="I711" s="662" t="s">
        <v>619</v>
      </c>
      <c r="J711" s="662" t="s">
        <v>610</v>
      </c>
      <c r="K711" s="662" t="s">
        <v>620</v>
      </c>
      <c r="L711" s="664">
        <v>93.5</v>
      </c>
      <c r="M711" s="664">
        <v>8</v>
      </c>
      <c r="N711" s="665">
        <v>748</v>
      </c>
    </row>
    <row r="712" spans="1:14" ht="14.4" customHeight="1" x14ac:dyDescent="0.3">
      <c r="A712" s="660" t="s">
        <v>571</v>
      </c>
      <c r="B712" s="661" t="s">
        <v>572</v>
      </c>
      <c r="C712" s="662" t="s">
        <v>584</v>
      </c>
      <c r="D712" s="663" t="s">
        <v>2539</v>
      </c>
      <c r="E712" s="662" t="s">
        <v>596</v>
      </c>
      <c r="F712" s="663" t="s">
        <v>2543</v>
      </c>
      <c r="G712" s="662" t="s">
        <v>608</v>
      </c>
      <c r="H712" s="662" t="s">
        <v>1695</v>
      </c>
      <c r="I712" s="662" t="s">
        <v>1696</v>
      </c>
      <c r="J712" s="662" t="s">
        <v>631</v>
      </c>
      <c r="K712" s="662" t="s">
        <v>973</v>
      </c>
      <c r="L712" s="664">
        <v>99.53319939745613</v>
      </c>
      <c r="M712" s="664">
        <v>15</v>
      </c>
      <c r="N712" s="665">
        <v>1492.9979909618419</v>
      </c>
    </row>
    <row r="713" spans="1:14" ht="14.4" customHeight="1" x14ac:dyDescent="0.3">
      <c r="A713" s="660" t="s">
        <v>571</v>
      </c>
      <c r="B713" s="661" t="s">
        <v>572</v>
      </c>
      <c r="C713" s="662" t="s">
        <v>584</v>
      </c>
      <c r="D713" s="663" t="s">
        <v>2539</v>
      </c>
      <c r="E713" s="662" t="s">
        <v>596</v>
      </c>
      <c r="F713" s="663" t="s">
        <v>2543</v>
      </c>
      <c r="G713" s="662" t="s">
        <v>608</v>
      </c>
      <c r="H713" s="662" t="s">
        <v>629</v>
      </c>
      <c r="I713" s="662" t="s">
        <v>630</v>
      </c>
      <c r="J713" s="662" t="s">
        <v>631</v>
      </c>
      <c r="K713" s="662" t="s">
        <v>632</v>
      </c>
      <c r="L713" s="664">
        <v>100.84999999999995</v>
      </c>
      <c r="M713" s="664">
        <v>5</v>
      </c>
      <c r="N713" s="665">
        <v>504.24999999999977</v>
      </c>
    </row>
    <row r="714" spans="1:14" ht="14.4" customHeight="1" x14ac:dyDescent="0.3">
      <c r="A714" s="660" t="s">
        <v>571</v>
      </c>
      <c r="B714" s="661" t="s">
        <v>572</v>
      </c>
      <c r="C714" s="662" t="s">
        <v>584</v>
      </c>
      <c r="D714" s="663" t="s">
        <v>2539</v>
      </c>
      <c r="E714" s="662" t="s">
        <v>596</v>
      </c>
      <c r="F714" s="663" t="s">
        <v>2543</v>
      </c>
      <c r="G714" s="662" t="s">
        <v>608</v>
      </c>
      <c r="H714" s="662" t="s">
        <v>721</v>
      </c>
      <c r="I714" s="662" t="s">
        <v>721</v>
      </c>
      <c r="J714" s="662" t="s">
        <v>722</v>
      </c>
      <c r="K714" s="662" t="s">
        <v>723</v>
      </c>
      <c r="L714" s="664">
        <v>36.810610711954098</v>
      </c>
      <c r="M714" s="664">
        <v>130</v>
      </c>
      <c r="N714" s="665">
        <v>4785.3793925540331</v>
      </c>
    </row>
    <row r="715" spans="1:14" ht="14.4" customHeight="1" x14ac:dyDescent="0.3">
      <c r="A715" s="660" t="s">
        <v>571</v>
      </c>
      <c r="B715" s="661" t="s">
        <v>572</v>
      </c>
      <c r="C715" s="662" t="s">
        <v>584</v>
      </c>
      <c r="D715" s="663" t="s">
        <v>2539</v>
      </c>
      <c r="E715" s="662" t="s">
        <v>596</v>
      </c>
      <c r="F715" s="663" t="s">
        <v>2543</v>
      </c>
      <c r="G715" s="662" t="s">
        <v>608</v>
      </c>
      <c r="H715" s="662" t="s">
        <v>771</v>
      </c>
      <c r="I715" s="662" t="s">
        <v>772</v>
      </c>
      <c r="J715" s="662" t="s">
        <v>773</v>
      </c>
      <c r="K715" s="662" t="s">
        <v>774</v>
      </c>
      <c r="L715" s="664">
        <v>8.8497123776052007</v>
      </c>
      <c r="M715" s="664">
        <v>42</v>
      </c>
      <c r="N715" s="665">
        <v>371.6879198594184</v>
      </c>
    </row>
    <row r="716" spans="1:14" ht="14.4" customHeight="1" x14ac:dyDescent="0.3">
      <c r="A716" s="660" t="s">
        <v>571</v>
      </c>
      <c r="B716" s="661" t="s">
        <v>572</v>
      </c>
      <c r="C716" s="662" t="s">
        <v>584</v>
      </c>
      <c r="D716" s="663" t="s">
        <v>2539</v>
      </c>
      <c r="E716" s="662" t="s">
        <v>596</v>
      </c>
      <c r="F716" s="663" t="s">
        <v>2543</v>
      </c>
      <c r="G716" s="662" t="s">
        <v>608</v>
      </c>
      <c r="H716" s="662" t="s">
        <v>810</v>
      </c>
      <c r="I716" s="662" t="s">
        <v>811</v>
      </c>
      <c r="J716" s="662" t="s">
        <v>812</v>
      </c>
      <c r="K716" s="662" t="s">
        <v>813</v>
      </c>
      <c r="L716" s="664">
        <v>161.55995574511553</v>
      </c>
      <c r="M716" s="664">
        <v>45</v>
      </c>
      <c r="N716" s="665">
        <v>7270.1980085301993</v>
      </c>
    </row>
    <row r="717" spans="1:14" ht="14.4" customHeight="1" x14ac:dyDescent="0.3">
      <c r="A717" s="660" t="s">
        <v>571</v>
      </c>
      <c r="B717" s="661" t="s">
        <v>572</v>
      </c>
      <c r="C717" s="662" t="s">
        <v>584</v>
      </c>
      <c r="D717" s="663" t="s">
        <v>2539</v>
      </c>
      <c r="E717" s="662" t="s">
        <v>596</v>
      </c>
      <c r="F717" s="663" t="s">
        <v>2543</v>
      </c>
      <c r="G717" s="662" t="s">
        <v>608</v>
      </c>
      <c r="H717" s="662" t="s">
        <v>814</v>
      </c>
      <c r="I717" s="662" t="s">
        <v>815</v>
      </c>
      <c r="J717" s="662" t="s">
        <v>816</v>
      </c>
      <c r="K717" s="662" t="s">
        <v>817</v>
      </c>
      <c r="L717" s="664">
        <v>64.910058806897482</v>
      </c>
      <c r="M717" s="664">
        <v>75</v>
      </c>
      <c r="N717" s="665">
        <v>4868.254410517311</v>
      </c>
    </row>
    <row r="718" spans="1:14" ht="14.4" customHeight="1" x14ac:dyDescent="0.3">
      <c r="A718" s="660" t="s">
        <v>571</v>
      </c>
      <c r="B718" s="661" t="s">
        <v>572</v>
      </c>
      <c r="C718" s="662" t="s">
        <v>584</v>
      </c>
      <c r="D718" s="663" t="s">
        <v>2539</v>
      </c>
      <c r="E718" s="662" t="s">
        <v>596</v>
      </c>
      <c r="F718" s="663" t="s">
        <v>2543</v>
      </c>
      <c r="G718" s="662" t="s">
        <v>608</v>
      </c>
      <c r="H718" s="662" t="s">
        <v>825</v>
      </c>
      <c r="I718" s="662" t="s">
        <v>826</v>
      </c>
      <c r="J718" s="662" t="s">
        <v>827</v>
      </c>
      <c r="K718" s="662" t="s">
        <v>828</v>
      </c>
      <c r="L718" s="664">
        <v>42.01</v>
      </c>
      <c r="M718" s="664">
        <v>20</v>
      </c>
      <c r="N718" s="665">
        <v>840.19999999999993</v>
      </c>
    </row>
    <row r="719" spans="1:14" ht="14.4" customHeight="1" x14ac:dyDescent="0.3">
      <c r="A719" s="660" t="s">
        <v>571</v>
      </c>
      <c r="B719" s="661" t="s">
        <v>572</v>
      </c>
      <c r="C719" s="662" t="s">
        <v>584</v>
      </c>
      <c r="D719" s="663" t="s">
        <v>2539</v>
      </c>
      <c r="E719" s="662" t="s">
        <v>596</v>
      </c>
      <c r="F719" s="663" t="s">
        <v>2543</v>
      </c>
      <c r="G719" s="662" t="s">
        <v>608</v>
      </c>
      <c r="H719" s="662" t="s">
        <v>858</v>
      </c>
      <c r="I719" s="662" t="s">
        <v>859</v>
      </c>
      <c r="J719" s="662" t="s">
        <v>856</v>
      </c>
      <c r="K719" s="662" t="s">
        <v>860</v>
      </c>
      <c r="L719" s="664">
        <v>279.75</v>
      </c>
      <c r="M719" s="664">
        <v>1</v>
      </c>
      <c r="N719" s="665">
        <v>279.75</v>
      </c>
    </row>
    <row r="720" spans="1:14" ht="14.4" customHeight="1" x14ac:dyDescent="0.3">
      <c r="A720" s="660" t="s">
        <v>571</v>
      </c>
      <c r="B720" s="661" t="s">
        <v>572</v>
      </c>
      <c r="C720" s="662" t="s">
        <v>584</v>
      </c>
      <c r="D720" s="663" t="s">
        <v>2539</v>
      </c>
      <c r="E720" s="662" t="s">
        <v>596</v>
      </c>
      <c r="F720" s="663" t="s">
        <v>2543</v>
      </c>
      <c r="G720" s="662" t="s">
        <v>608</v>
      </c>
      <c r="H720" s="662" t="s">
        <v>861</v>
      </c>
      <c r="I720" s="662" t="s">
        <v>862</v>
      </c>
      <c r="J720" s="662" t="s">
        <v>863</v>
      </c>
      <c r="K720" s="662" t="s">
        <v>864</v>
      </c>
      <c r="L720" s="664">
        <v>380.80080223308704</v>
      </c>
      <c r="M720" s="664">
        <v>25</v>
      </c>
      <c r="N720" s="665">
        <v>9520.0200558271754</v>
      </c>
    </row>
    <row r="721" spans="1:14" ht="14.4" customHeight="1" x14ac:dyDescent="0.3">
      <c r="A721" s="660" t="s">
        <v>571</v>
      </c>
      <c r="B721" s="661" t="s">
        <v>572</v>
      </c>
      <c r="C721" s="662" t="s">
        <v>584</v>
      </c>
      <c r="D721" s="663" t="s">
        <v>2539</v>
      </c>
      <c r="E721" s="662" t="s">
        <v>596</v>
      </c>
      <c r="F721" s="663" t="s">
        <v>2543</v>
      </c>
      <c r="G721" s="662" t="s">
        <v>608</v>
      </c>
      <c r="H721" s="662" t="s">
        <v>877</v>
      </c>
      <c r="I721" s="662" t="s">
        <v>878</v>
      </c>
      <c r="J721" s="662" t="s">
        <v>879</v>
      </c>
      <c r="K721" s="662" t="s">
        <v>880</v>
      </c>
      <c r="L721" s="664">
        <v>9.4632055607458643</v>
      </c>
      <c r="M721" s="664">
        <v>402</v>
      </c>
      <c r="N721" s="665">
        <v>3804.2086354198373</v>
      </c>
    </row>
    <row r="722" spans="1:14" ht="14.4" customHeight="1" x14ac:dyDescent="0.3">
      <c r="A722" s="660" t="s">
        <v>571</v>
      </c>
      <c r="B722" s="661" t="s">
        <v>572</v>
      </c>
      <c r="C722" s="662" t="s">
        <v>584</v>
      </c>
      <c r="D722" s="663" t="s">
        <v>2539</v>
      </c>
      <c r="E722" s="662" t="s">
        <v>596</v>
      </c>
      <c r="F722" s="663" t="s">
        <v>2543</v>
      </c>
      <c r="G722" s="662" t="s">
        <v>608</v>
      </c>
      <c r="H722" s="662" t="s">
        <v>968</v>
      </c>
      <c r="I722" s="662" t="s">
        <v>968</v>
      </c>
      <c r="J722" s="662" t="s">
        <v>610</v>
      </c>
      <c r="K722" s="662" t="s">
        <v>969</v>
      </c>
      <c r="L722" s="664">
        <v>201.24777540758501</v>
      </c>
      <c r="M722" s="664">
        <v>2</v>
      </c>
      <c r="N722" s="665">
        <v>402.49555081517002</v>
      </c>
    </row>
    <row r="723" spans="1:14" ht="14.4" customHeight="1" x14ac:dyDescent="0.3">
      <c r="A723" s="660" t="s">
        <v>571</v>
      </c>
      <c r="B723" s="661" t="s">
        <v>572</v>
      </c>
      <c r="C723" s="662" t="s">
        <v>584</v>
      </c>
      <c r="D723" s="663" t="s">
        <v>2539</v>
      </c>
      <c r="E723" s="662" t="s">
        <v>596</v>
      </c>
      <c r="F723" s="663" t="s">
        <v>2543</v>
      </c>
      <c r="G723" s="662" t="s">
        <v>608</v>
      </c>
      <c r="H723" s="662" t="s">
        <v>1000</v>
      </c>
      <c r="I723" s="662" t="s">
        <v>1001</v>
      </c>
      <c r="J723" s="662" t="s">
        <v>1002</v>
      </c>
      <c r="K723" s="662" t="s">
        <v>1003</v>
      </c>
      <c r="L723" s="664">
        <v>53.11779338567851</v>
      </c>
      <c r="M723" s="664">
        <v>5</v>
      </c>
      <c r="N723" s="665">
        <v>265.58896692839255</v>
      </c>
    </row>
    <row r="724" spans="1:14" ht="14.4" customHeight="1" x14ac:dyDescent="0.3">
      <c r="A724" s="660" t="s">
        <v>571</v>
      </c>
      <c r="B724" s="661" t="s">
        <v>572</v>
      </c>
      <c r="C724" s="662" t="s">
        <v>584</v>
      </c>
      <c r="D724" s="663" t="s">
        <v>2539</v>
      </c>
      <c r="E724" s="662" t="s">
        <v>596</v>
      </c>
      <c r="F724" s="663" t="s">
        <v>2543</v>
      </c>
      <c r="G724" s="662" t="s">
        <v>608</v>
      </c>
      <c r="H724" s="662" t="s">
        <v>1004</v>
      </c>
      <c r="I724" s="662" t="s">
        <v>1005</v>
      </c>
      <c r="J724" s="662" t="s">
        <v>1006</v>
      </c>
      <c r="K724" s="662" t="s">
        <v>1007</v>
      </c>
      <c r="L724" s="664">
        <v>14.950422191058118</v>
      </c>
      <c r="M724" s="664">
        <v>115</v>
      </c>
      <c r="N724" s="665">
        <v>1719.2985519716835</v>
      </c>
    </row>
    <row r="725" spans="1:14" ht="14.4" customHeight="1" x14ac:dyDescent="0.3">
      <c r="A725" s="660" t="s">
        <v>571</v>
      </c>
      <c r="B725" s="661" t="s">
        <v>572</v>
      </c>
      <c r="C725" s="662" t="s">
        <v>584</v>
      </c>
      <c r="D725" s="663" t="s">
        <v>2539</v>
      </c>
      <c r="E725" s="662" t="s">
        <v>596</v>
      </c>
      <c r="F725" s="663" t="s">
        <v>2543</v>
      </c>
      <c r="G725" s="662" t="s">
        <v>608</v>
      </c>
      <c r="H725" s="662" t="s">
        <v>1008</v>
      </c>
      <c r="I725" s="662" t="s">
        <v>1009</v>
      </c>
      <c r="J725" s="662" t="s">
        <v>1010</v>
      </c>
      <c r="K725" s="662" t="s">
        <v>1011</v>
      </c>
      <c r="L725" s="664">
        <v>9.4666268906256832</v>
      </c>
      <c r="M725" s="664">
        <v>612</v>
      </c>
      <c r="N725" s="665">
        <v>5793.5756570629183</v>
      </c>
    </row>
    <row r="726" spans="1:14" ht="14.4" customHeight="1" x14ac:dyDescent="0.3">
      <c r="A726" s="660" t="s">
        <v>571</v>
      </c>
      <c r="B726" s="661" t="s">
        <v>572</v>
      </c>
      <c r="C726" s="662" t="s">
        <v>584</v>
      </c>
      <c r="D726" s="663" t="s">
        <v>2539</v>
      </c>
      <c r="E726" s="662" t="s">
        <v>596</v>
      </c>
      <c r="F726" s="663" t="s">
        <v>2543</v>
      </c>
      <c r="G726" s="662" t="s">
        <v>608</v>
      </c>
      <c r="H726" s="662" t="s">
        <v>1031</v>
      </c>
      <c r="I726" s="662" t="s">
        <v>1032</v>
      </c>
      <c r="J726" s="662" t="s">
        <v>1033</v>
      </c>
      <c r="K726" s="662" t="s">
        <v>1034</v>
      </c>
      <c r="L726" s="664">
        <v>143.09721194520571</v>
      </c>
      <c r="M726" s="664">
        <v>20</v>
      </c>
      <c r="N726" s="665">
        <v>2861.9442389041142</v>
      </c>
    </row>
    <row r="727" spans="1:14" ht="14.4" customHeight="1" x14ac:dyDescent="0.3">
      <c r="A727" s="660" t="s">
        <v>571</v>
      </c>
      <c r="B727" s="661" t="s">
        <v>572</v>
      </c>
      <c r="C727" s="662" t="s">
        <v>584</v>
      </c>
      <c r="D727" s="663" t="s">
        <v>2539</v>
      </c>
      <c r="E727" s="662" t="s">
        <v>596</v>
      </c>
      <c r="F727" s="663" t="s">
        <v>2543</v>
      </c>
      <c r="G727" s="662" t="s">
        <v>608</v>
      </c>
      <c r="H727" s="662" t="s">
        <v>1901</v>
      </c>
      <c r="I727" s="662" t="s">
        <v>1902</v>
      </c>
      <c r="J727" s="662" t="s">
        <v>1903</v>
      </c>
      <c r="K727" s="662" t="s">
        <v>1904</v>
      </c>
      <c r="L727" s="664">
        <v>11.614439480879181</v>
      </c>
      <c r="M727" s="664">
        <v>41</v>
      </c>
      <c r="N727" s="665">
        <v>476.19201871604639</v>
      </c>
    </row>
    <row r="728" spans="1:14" ht="14.4" customHeight="1" x14ac:dyDescent="0.3">
      <c r="A728" s="660" t="s">
        <v>571</v>
      </c>
      <c r="B728" s="661" t="s">
        <v>572</v>
      </c>
      <c r="C728" s="662" t="s">
        <v>584</v>
      </c>
      <c r="D728" s="663" t="s">
        <v>2539</v>
      </c>
      <c r="E728" s="662" t="s">
        <v>596</v>
      </c>
      <c r="F728" s="663" t="s">
        <v>2543</v>
      </c>
      <c r="G728" s="662" t="s">
        <v>608</v>
      </c>
      <c r="H728" s="662" t="s">
        <v>1039</v>
      </c>
      <c r="I728" s="662" t="s">
        <v>1040</v>
      </c>
      <c r="J728" s="662" t="s">
        <v>1041</v>
      </c>
      <c r="K728" s="662" t="s">
        <v>1042</v>
      </c>
      <c r="L728" s="664">
        <v>19.454149694072459</v>
      </c>
      <c r="M728" s="664">
        <v>43</v>
      </c>
      <c r="N728" s="665">
        <v>836.52843684511572</v>
      </c>
    </row>
    <row r="729" spans="1:14" ht="14.4" customHeight="1" x14ac:dyDescent="0.3">
      <c r="A729" s="660" t="s">
        <v>571</v>
      </c>
      <c r="B729" s="661" t="s">
        <v>572</v>
      </c>
      <c r="C729" s="662" t="s">
        <v>584</v>
      </c>
      <c r="D729" s="663" t="s">
        <v>2539</v>
      </c>
      <c r="E729" s="662" t="s">
        <v>596</v>
      </c>
      <c r="F729" s="663" t="s">
        <v>2543</v>
      </c>
      <c r="G729" s="662" t="s">
        <v>608</v>
      </c>
      <c r="H729" s="662" t="s">
        <v>1905</v>
      </c>
      <c r="I729" s="662" t="s">
        <v>1906</v>
      </c>
      <c r="J729" s="662" t="s">
        <v>1907</v>
      </c>
      <c r="K729" s="662" t="s">
        <v>977</v>
      </c>
      <c r="L729" s="664">
        <v>50.129746947189183</v>
      </c>
      <c r="M729" s="664">
        <v>3</v>
      </c>
      <c r="N729" s="665">
        <v>150.38924084156756</v>
      </c>
    </row>
    <row r="730" spans="1:14" ht="14.4" customHeight="1" x14ac:dyDescent="0.3">
      <c r="A730" s="660" t="s">
        <v>571</v>
      </c>
      <c r="B730" s="661" t="s">
        <v>572</v>
      </c>
      <c r="C730" s="662" t="s">
        <v>584</v>
      </c>
      <c r="D730" s="663" t="s">
        <v>2539</v>
      </c>
      <c r="E730" s="662" t="s">
        <v>596</v>
      </c>
      <c r="F730" s="663" t="s">
        <v>2543</v>
      </c>
      <c r="G730" s="662" t="s">
        <v>608</v>
      </c>
      <c r="H730" s="662" t="s">
        <v>2359</v>
      </c>
      <c r="I730" s="662" t="s">
        <v>2359</v>
      </c>
      <c r="J730" s="662" t="s">
        <v>2360</v>
      </c>
      <c r="K730" s="662" t="s">
        <v>2361</v>
      </c>
      <c r="L730" s="664">
        <v>137.86000000000004</v>
      </c>
      <c r="M730" s="664">
        <v>1</v>
      </c>
      <c r="N730" s="665">
        <v>137.86000000000004</v>
      </c>
    </row>
    <row r="731" spans="1:14" ht="14.4" customHeight="1" x14ac:dyDescent="0.3">
      <c r="A731" s="660" t="s">
        <v>571</v>
      </c>
      <c r="B731" s="661" t="s">
        <v>572</v>
      </c>
      <c r="C731" s="662" t="s">
        <v>584</v>
      </c>
      <c r="D731" s="663" t="s">
        <v>2539</v>
      </c>
      <c r="E731" s="662" t="s">
        <v>596</v>
      </c>
      <c r="F731" s="663" t="s">
        <v>2543</v>
      </c>
      <c r="G731" s="662" t="s">
        <v>608</v>
      </c>
      <c r="H731" s="662" t="s">
        <v>2362</v>
      </c>
      <c r="I731" s="662" t="s">
        <v>2363</v>
      </c>
      <c r="J731" s="662" t="s">
        <v>2364</v>
      </c>
      <c r="K731" s="662" t="s">
        <v>2365</v>
      </c>
      <c r="L731" s="664">
        <v>111.58</v>
      </c>
      <c r="M731" s="664">
        <v>12</v>
      </c>
      <c r="N731" s="665">
        <v>1338.96</v>
      </c>
    </row>
    <row r="732" spans="1:14" ht="14.4" customHeight="1" x14ac:dyDescent="0.3">
      <c r="A732" s="660" t="s">
        <v>571</v>
      </c>
      <c r="B732" s="661" t="s">
        <v>572</v>
      </c>
      <c r="C732" s="662" t="s">
        <v>584</v>
      </c>
      <c r="D732" s="663" t="s">
        <v>2539</v>
      </c>
      <c r="E732" s="662" t="s">
        <v>596</v>
      </c>
      <c r="F732" s="663" t="s">
        <v>2543</v>
      </c>
      <c r="G732" s="662" t="s">
        <v>608</v>
      </c>
      <c r="H732" s="662" t="s">
        <v>1077</v>
      </c>
      <c r="I732" s="662" t="s">
        <v>1078</v>
      </c>
      <c r="J732" s="662" t="s">
        <v>1079</v>
      </c>
      <c r="K732" s="662" t="s">
        <v>1080</v>
      </c>
      <c r="L732" s="664">
        <v>13.225945177692529</v>
      </c>
      <c r="M732" s="664">
        <v>136</v>
      </c>
      <c r="N732" s="665">
        <v>1798.7285441661838</v>
      </c>
    </row>
    <row r="733" spans="1:14" ht="14.4" customHeight="1" x14ac:dyDescent="0.3">
      <c r="A733" s="660" t="s">
        <v>571</v>
      </c>
      <c r="B733" s="661" t="s">
        <v>572</v>
      </c>
      <c r="C733" s="662" t="s">
        <v>584</v>
      </c>
      <c r="D733" s="663" t="s">
        <v>2539</v>
      </c>
      <c r="E733" s="662" t="s">
        <v>596</v>
      </c>
      <c r="F733" s="663" t="s">
        <v>2543</v>
      </c>
      <c r="G733" s="662" t="s">
        <v>608</v>
      </c>
      <c r="H733" s="662" t="s">
        <v>1095</v>
      </c>
      <c r="I733" s="662" t="s">
        <v>1096</v>
      </c>
      <c r="J733" s="662" t="s">
        <v>1097</v>
      </c>
      <c r="K733" s="662" t="s">
        <v>1098</v>
      </c>
      <c r="L733" s="664">
        <v>633.1012570403625</v>
      </c>
      <c r="M733" s="664">
        <v>6.8796904999999997</v>
      </c>
      <c r="N733" s="665">
        <v>4355.54070359864</v>
      </c>
    </row>
    <row r="734" spans="1:14" ht="14.4" customHeight="1" x14ac:dyDescent="0.3">
      <c r="A734" s="660" t="s">
        <v>571</v>
      </c>
      <c r="B734" s="661" t="s">
        <v>572</v>
      </c>
      <c r="C734" s="662" t="s">
        <v>584</v>
      </c>
      <c r="D734" s="663" t="s">
        <v>2539</v>
      </c>
      <c r="E734" s="662" t="s">
        <v>596</v>
      </c>
      <c r="F734" s="663" t="s">
        <v>2543</v>
      </c>
      <c r="G734" s="662" t="s">
        <v>608</v>
      </c>
      <c r="H734" s="662" t="s">
        <v>1099</v>
      </c>
      <c r="I734" s="662" t="s">
        <v>1100</v>
      </c>
      <c r="J734" s="662" t="s">
        <v>1101</v>
      </c>
      <c r="K734" s="662" t="s">
        <v>1102</v>
      </c>
      <c r="L734" s="664">
        <v>155.56928297284992</v>
      </c>
      <c r="M734" s="664">
        <v>20.849</v>
      </c>
      <c r="N734" s="665">
        <v>3243.463980700948</v>
      </c>
    </row>
    <row r="735" spans="1:14" ht="14.4" customHeight="1" x14ac:dyDescent="0.3">
      <c r="A735" s="660" t="s">
        <v>571</v>
      </c>
      <c r="B735" s="661" t="s">
        <v>572</v>
      </c>
      <c r="C735" s="662" t="s">
        <v>584</v>
      </c>
      <c r="D735" s="663" t="s">
        <v>2539</v>
      </c>
      <c r="E735" s="662" t="s">
        <v>596</v>
      </c>
      <c r="F735" s="663" t="s">
        <v>2543</v>
      </c>
      <c r="G735" s="662" t="s">
        <v>608</v>
      </c>
      <c r="H735" s="662" t="s">
        <v>1103</v>
      </c>
      <c r="I735" s="662" t="s">
        <v>1104</v>
      </c>
      <c r="J735" s="662" t="s">
        <v>1105</v>
      </c>
      <c r="K735" s="662" t="s">
        <v>1106</v>
      </c>
      <c r="L735" s="664">
        <v>315.2506619732892</v>
      </c>
      <c r="M735" s="664">
        <v>50.550591500000003</v>
      </c>
      <c r="N735" s="665">
        <v>15936.107433516327</v>
      </c>
    </row>
    <row r="736" spans="1:14" ht="14.4" customHeight="1" x14ac:dyDescent="0.3">
      <c r="A736" s="660" t="s">
        <v>571</v>
      </c>
      <c r="B736" s="661" t="s">
        <v>572</v>
      </c>
      <c r="C736" s="662" t="s">
        <v>584</v>
      </c>
      <c r="D736" s="663" t="s">
        <v>2539</v>
      </c>
      <c r="E736" s="662" t="s">
        <v>596</v>
      </c>
      <c r="F736" s="663" t="s">
        <v>2543</v>
      </c>
      <c r="G736" s="662" t="s">
        <v>608</v>
      </c>
      <c r="H736" s="662" t="s">
        <v>1130</v>
      </c>
      <c r="I736" s="662" t="s">
        <v>1130</v>
      </c>
      <c r="J736" s="662" t="s">
        <v>1131</v>
      </c>
      <c r="K736" s="662" t="s">
        <v>1132</v>
      </c>
      <c r="L736" s="664">
        <v>599.19843861181766</v>
      </c>
      <c r="M736" s="664">
        <v>12.386092900000001</v>
      </c>
      <c r="N736" s="665">
        <v>7421.7275261809218</v>
      </c>
    </row>
    <row r="737" spans="1:14" ht="14.4" customHeight="1" x14ac:dyDescent="0.3">
      <c r="A737" s="660" t="s">
        <v>571</v>
      </c>
      <c r="B737" s="661" t="s">
        <v>572</v>
      </c>
      <c r="C737" s="662" t="s">
        <v>584</v>
      </c>
      <c r="D737" s="663" t="s">
        <v>2539</v>
      </c>
      <c r="E737" s="662" t="s">
        <v>596</v>
      </c>
      <c r="F737" s="663" t="s">
        <v>2543</v>
      </c>
      <c r="G737" s="662" t="s">
        <v>608</v>
      </c>
      <c r="H737" s="662" t="s">
        <v>2366</v>
      </c>
      <c r="I737" s="662" t="s">
        <v>2367</v>
      </c>
      <c r="J737" s="662" t="s">
        <v>2368</v>
      </c>
      <c r="K737" s="662" t="s">
        <v>2369</v>
      </c>
      <c r="L737" s="664">
        <v>27494.968915699345</v>
      </c>
      <c r="M737" s="664">
        <v>13</v>
      </c>
      <c r="N737" s="665">
        <v>357434.59590409149</v>
      </c>
    </row>
    <row r="738" spans="1:14" ht="14.4" customHeight="1" x14ac:dyDescent="0.3">
      <c r="A738" s="660" t="s">
        <v>571</v>
      </c>
      <c r="B738" s="661" t="s">
        <v>572</v>
      </c>
      <c r="C738" s="662" t="s">
        <v>584</v>
      </c>
      <c r="D738" s="663" t="s">
        <v>2539</v>
      </c>
      <c r="E738" s="662" t="s">
        <v>596</v>
      </c>
      <c r="F738" s="663" t="s">
        <v>2543</v>
      </c>
      <c r="G738" s="662" t="s">
        <v>608</v>
      </c>
      <c r="H738" s="662" t="s">
        <v>2370</v>
      </c>
      <c r="I738" s="662" t="s">
        <v>2371</v>
      </c>
      <c r="J738" s="662" t="s">
        <v>2372</v>
      </c>
      <c r="K738" s="662" t="s">
        <v>2373</v>
      </c>
      <c r="L738" s="664">
        <v>18545.985482458036</v>
      </c>
      <c r="M738" s="664">
        <v>4</v>
      </c>
      <c r="N738" s="665">
        <v>74183.941929832145</v>
      </c>
    </row>
    <row r="739" spans="1:14" ht="14.4" customHeight="1" x14ac:dyDescent="0.3">
      <c r="A739" s="660" t="s">
        <v>571</v>
      </c>
      <c r="B739" s="661" t="s">
        <v>572</v>
      </c>
      <c r="C739" s="662" t="s">
        <v>584</v>
      </c>
      <c r="D739" s="663" t="s">
        <v>2539</v>
      </c>
      <c r="E739" s="662" t="s">
        <v>596</v>
      </c>
      <c r="F739" s="663" t="s">
        <v>2543</v>
      </c>
      <c r="G739" s="662" t="s">
        <v>608</v>
      </c>
      <c r="H739" s="662" t="s">
        <v>1192</v>
      </c>
      <c r="I739" s="662" t="s">
        <v>1193</v>
      </c>
      <c r="J739" s="662" t="s">
        <v>1194</v>
      </c>
      <c r="K739" s="662" t="s">
        <v>1195</v>
      </c>
      <c r="L739" s="664">
        <v>289.48292402528466</v>
      </c>
      <c r="M739" s="664">
        <v>117.35399999999997</v>
      </c>
      <c r="N739" s="665">
        <v>33971.97906606325</v>
      </c>
    </row>
    <row r="740" spans="1:14" ht="14.4" customHeight="1" x14ac:dyDescent="0.3">
      <c r="A740" s="660" t="s">
        <v>571</v>
      </c>
      <c r="B740" s="661" t="s">
        <v>572</v>
      </c>
      <c r="C740" s="662" t="s">
        <v>584</v>
      </c>
      <c r="D740" s="663" t="s">
        <v>2539</v>
      </c>
      <c r="E740" s="662" t="s">
        <v>596</v>
      </c>
      <c r="F740" s="663" t="s">
        <v>2543</v>
      </c>
      <c r="G740" s="662" t="s">
        <v>608</v>
      </c>
      <c r="H740" s="662" t="s">
        <v>1196</v>
      </c>
      <c r="I740" s="662" t="s">
        <v>1197</v>
      </c>
      <c r="J740" s="662" t="s">
        <v>1194</v>
      </c>
      <c r="K740" s="662" t="s">
        <v>1198</v>
      </c>
      <c r="L740" s="664">
        <v>1318.1732131101153</v>
      </c>
      <c r="M740" s="664">
        <v>143.95523299999996</v>
      </c>
      <c r="N740" s="665">
        <v>189757.93202762524</v>
      </c>
    </row>
    <row r="741" spans="1:14" ht="14.4" customHeight="1" x14ac:dyDescent="0.3">
      <c r="A741" s="660" t="s">
        <v>571</v>
      </c>
      <c r="B741" s="661" t="s">
        <v>572</v>
      </c>
      <c r="C741" s="662" t="s">
        <v>584</v>
      </c>
      <c r="D741" s="663" t="s">
        <v>2539</v>
      </c>
      <c r="E741" s="662" t="s">
        <v>596</v>
      </c>
      <c r="F741" s="663" t="s">
        <v>2543</v>
      </c>
      <c r="G741" s="662" t="s">
        <v>608</v>
      </c>
      <c r="H741" s="662" t="s">
        <v>1217</v>
      </c>
      <c r="I741" s="662" t="s">
        <v>1218</v>
      </c>
      <c r="J741" s="662" t="s">
        <v>1219</v>
      </c>
      <c r="K741" s="662" t="s">
        <v>1220</v>
      </c>
      <c r="L741" s="664">
        <v>111.91275142188316</v>
      </c>
      <c r="M741" s="664">
        <v>65.11275950000001</v>
      </c>
      <c r="N741" s="665">
        <v>7286.948068316362</v>
      </c>
    </row>
    <row r="742" spans="1:14" ht="14.4" customHeight="1" x14ac:dyDescent="0.3">
      <c r="A742" s="660" t="s">
        <v>571</v>
      </c>
      <c r="B742" s="661" t="s">
        <v>572</v>
      </c>
      <c r="C742" s="662" t="s">
        <v>584</v>
      </c>
      <c r="D742" s="663" t="s">
        <v>2539</v>
      </c>
      <c r="E742" s="662" t="s">
        <v>596</v>
      </c>
      <c r="F742" s="663" t="s">
        <v>2543</v>
      </c>
      <c r="G742" s="662" t="s">
        <v>608</v>
      </c>
      <c r="H742" s="662" t="s">
        <v>2038</v>
      </c>
      <c r="I742" s="662" t="s">
        <v>2039</v>
      </c>
      <c r="J742" s="662" t="s">
        <v>2040</v>
      </c>
      <c r="K742" s="662" t="s">
        <v>2041</v>
      </c>
      <c r="L742" s="664">
        <v>100.51728332910675</v>
      </c>
      <c r="M742" s="664">
        <v>11.803252299999999</v>
      </c>
      <c r="N742" s="665">
        <v>1186.4308556440308</v>
      </c>
    </row>
    <row r="743" spans="1:14" ht="14.4" customHeight="1" x14ac:dyDescent="0.3">
      <c r="A743" s="660" t="s">
        <v>571</v>
      </c>
      <c r="B743" s="661" t="s">
        <v>572</v>
      </c>
      <c r="C743" s="662" t="s">
        <v>584</v>
      </c>
      <c r="D743" s="663" t="s">
        <v>2539</v>
      </c>
      <c r="E743" s="662" t="s">
        <v>596</v>
      </c>
      <c r="F743" s="663" t="s">
        <v>2543</v>
      </c>
      <c r="G743" s="662" t="s">
        <v>608</v>
      </c>
      <c r="H743" s="662" t="s">
        <v>2374</v>
      </c>
      <c r="I743" s="662" t="s">
        <v>2375</v>
      </c>
      <c r="J743" s="662" t="s">
        <v>2053</v>
      </c>
      <c r="K743" s="662" t="s">
        <v>648</v>
      </c>
      <c r="L743" s="664">
        <v>5299.2747604213027</v>
      </c>
      <c r="M743" s="664">
        <v>1.3482000000000001</v>
      </c>
      <c r="N743" s="665">
        <v>7144.4822320000012</v>
      </c>
    </row>
    <row r="744" spans="1:14" ht="14.4" customHeight="1" x14ac:dyDescent="0.3">
      <c r="A744" s="660" t="s">
        <v>571</v>
      </c>
      <c r="B744" s="661" t="s">
        <v>572</v>
      </c>
      <c r="C744" s="662" t="s">
        <v>584</v>
      </c>
      <c r="D744" s="663" t="s">
        <v>2539</v>
      </c>
      <c r="E744" s="662" t="s">
        <v>596</v>
      </c>
      <c r="F744" s="663" t="s">
        <v>2543</v>
      </c>
      <c r="G744" s="662" t="s">
        <v>608</v>
      </c>
      <c r="H744" s="662" t="s">
        <v>2376</v>
      </c>
      <c r="I744" s="662" t="s">
        <v>2376</v>
      </c>
      <c r="J744" s="662" t="s">
        <v>2377</v>
      </c>
      <c r="K744" s="662" t="s">
        <v>2378</v>
      </c>
      <c r="L744" s="664">
        <v>7747.0797727272738</v>
      </c>
      <c r="M744" s="664">
        <v>22</v>
      </c>
      <c r="N744" s="665">
        <v>170435.75500000003</v>
      </c>
    </row>
    <row r="745" spans="1:14" ht="14.4" customHeight="1" x14ac:dyDescent="0.3">
      <c r="A745" s="660" t="s">
        <v>571</v>
      </c>
      <c r="B745" s="661" t="s">
        <v>572</v>
      </c>
      <c r="C745" s="662" t="s">
        <v>584</v>
      </c>
      <c r="D745" s="663" t="s">
        <v>2539</v>
      </c>
      <c r="E745" s="662" t="s">
        <v>596</v>
      </c>
      <c r="F745" s="663" t="s">
        <v>2543</v>
      </c>
      <c r="G745" s="662" t="s">
        <v>608</v>
      </c>
      <c r="H745" s="662" t="s">
        <v>2379</v>
      </c>
      <c r="I745" s="662" t="s">
        <v>2380</v>
      </c>
      <c r="J745" s="662" t="s">
        <v>2381</v>
      </c>
      <c r="K745" s="662" t="s">
        <v>2382</v>
      </c>
      <c r="L745" s="664">
        <v>3274.6100000000006</v>
      </c>
      <c r="M745" s="664">
        <v>2</v>
      </c>
      <c r="N745" s="665">
        <v>6549.2200000000012</v>
      </c>
    </row>
    <row r="746" spans="1:14" ht="14.4" customHeight="1" x14ac:dyDescent="0.3">
      <c r="A746" s="660" t="s">
        <v>571</v>
      </c>
      <c r="B746" s="661" t="s">
        <v>572</v>
      </c>
      <c r="C746" s="662" t="s">
        <v>584</v>
      </c>
      <c r="D746" s="663" t="s">
        <v>2539</v>
      </c>
      <c r="E746" s="662" t="s">
        <v>596</v>
      </c>
      <c r="F746" s="663" t="s">
        <v>2543</v>
      </c>
      <c r="G746" s="662" t="s">
        <v>608</v>
      </c>
      <c r="H746" s="662" t="s">
        <v>1228</v>
      </c>
      <c r="I746" s="662" t="s">
        <v>1229</v>
      </c>
      <c r="J746" s="662" t="s">
        <v>1230</v>
      </c>
      <c r="K746" s="662" t="s">
        <v>1231</v>
      </c>
      <c r="L746" s="664">
        <v>79.163977416824508</v>
      </c>
      <c r="M746" s="664">
        <v>107.8002743</v>
      </c>
      <c r="N746" s="665">
        <v>8533.898480212687</v>
      </c>
    </row>
    <row r="747" spans="1:14" ht="14.4" customHeight="1" x14ac:dyDescent="0.3">
      <c r="A747" s="660" t="s">
        <v>571</v>
      </c>
      <c r="B747" s="661" t="s">
        <v>572</v>
      </c>
      <c r="C747" s="662" t="s">
        <v>584</v>
      </c>
      <c r="D747" s="663" t="s">
        <v>2539</v>
      </c>
      <c r="E747" s="662" t="s">
        <v>596</v>
      </c>
      <c r="F747" s="663" t="s">
        <v>2543</v>
      </c>
      <c r="G747" s="662" t="s">
        <v>608</v>
      </c>
      <c r="H747" s="662" t="s">
        <v>1232</v>
      </c>
      <c r="I747" s="662" t="s">
        <v>1232</v>
      </c>
      <c r="J747" s="662" t="s">
        <v>1233</v>
      </c>
      <c r="K747" s="662" t="s">
        <v>1234</v>
      </c>
      <c r="L747" s="664">
        <v>690.26449999999988</v>
      </c>
      <c r="M747" s="664">
        <v>1.6</v>
      </c>
      <c r="N747" s="665">
        <v>1104.4232</v>
      </c>
    </row>
    <row r="748" spans="1:14" ht="14.4" customHeight="1" x14ac:dyDescent="0.3">
      <c r="A748" s="660" t="s">
        <v>571</v>
      </c>
      <c r="B748" s="661" t="s">
        <v>572</v>
      </c>
      <c r="C748" s="662" t="s">
        <v>584</v>
      </c>
      <c r="D748" s="663" t="s">
        <v>2539</v>
      </c>
      <c r="E748" s="662" t="s">
        <v>596</v>
      </c>
      <c r="F748" s="663" t="s">
        <v>2543</v>
      </c>
      <c r="G748" s="662" t="s">
        <v>608</v>
      </c>
      <c r="H748" s="662" t="s">
        <v>1235</v>
      </c>
      <c r="I748" s="662" t="s">
        <v>1235</v>
      </c>
      <c r="J748" s="662" t="s">
        <v>1236</v>
      </c>
      <c r="K748" s="662" t="s">
        <v>1237</v>
      </c>
      <c r="L748" s="664">
        <v>244.78421998029921</v>
      </c>
      <c r="M748" s="664">
        <v>25.370999999999999</v>
      </c>
      <c r="N748" s="665">
        <v>6210.4204451201713</v>
      </c>
    </row>
    <row r="749" spans="1:14" ht="14.4" customHeight="1" x14ac:dyDescent="0.3">
      <c r="A749" s="660" t="s">
        <v>571</v>
      </c>
      <c r="B749" s="661" t="s">
        <v>572</v>
      </c>
      <c r="C749" s="662" t="s">
        <v>584</v>
      </c>
      <c r="D749" s="663" t="s">
        <v>2539</v>
      </c>
      <c r="E749" s="662" t="s">
        <v>596</v>
      </c>
      <c r="F749" s="663" t="s">
        <v>2543</v>
      </c>
      <c r="G749" s="662" t="s">
        <v>608</v>
      </c>
      <c r="H749" s="662" t="s">
        <v>2051</v>
      </c>
      <c r="I749" s="662" t="s">
        <v>2052</v>
      </c>
      <c r="J749" s="662" t="s">
        <v>2053</v>
      </c>
      <c r="K749" s="662" t="s">
        <v>2054</v>
      </c>
      <c r="L749" s="664">
        <v>29996.631697565146</v>
      </c>
      <c r="M749" s="664">
        <v>0.51890000000000003</v>
      </c>
      <c r="N749" s="665">
        <v>15565.252187866556</v>
      </c>
    </row>
    <row r="750" spans="1:14" ht="14.4" customHeight="1" x14ac:dyDescent="0.3">
      <c r="A750" s="660" t="s">
        <v>571</v>
      </c>
      <c r="B750" s="661" t="s">
        <v>572</v>
      </c>
      <c r="C750" s="662" t="s">
        <v>584</v>
      </c>
      <c r="D750" s="663" t="s">
        <v>2539</v>
      </c>
      <c r="E750" s="662" t="s">
        <v>596</v>
      </c>
      <c r="F750" s="663" t="s">
        <v>2543</v>
      </c>
      <c r="G750" s="662" t="s">
        <v>608</v>
      </c>
      <c r="H750" s="662" t="s">
        <v>1238</v>
      </c>
      <c r="I750" s="662" t="s">
        <v>1239</v>
      </c>
      <c r="J750" s="662" t="s">
        <v>1230</v>
      </c>
      <c r="K750" s="662" t="s">
        <v>1240</v>
      </c>
      <c r="L750" s="664">
        <v>424.67566902552227</v>
      </c>
      <c r="M750" s="664">
        <v>37</v>
      </c>
      <c r="N750" s="665">
        <v>15712.999753944325</v>
      </c>
    </row>
    <row r="751" spans="1:14" ht="14.4" customHeight="1" x14ac:dyDescent="0.3">
      <c r="A751" s="660" t="s">
        <v>571</v>
      </c>
      <c r="B751" s="661" t="s">
        <v>572</v>
      </c>
      <c r="C751" s="662" t="s">
        <v>584</v>
      </c>
      <c r="D751" s="663" t="s">
        <v>2539</v>
      </c>
      <c r="E751" s="662" t="s">
        <v>596</v>
      </c>
      <c r="F751" s="663" t="s">
        <v>2543</v>
      </c>
      <c r="G751" s="662" t="s">
        <v>608</v>
      </c>
      <c r="H751" s="662" t="s">
        <v>1241</v>
      </c>
      <c r="I751" s="662" t="s">
        <v>1241</v>
      </c>
      <c r="J751" s="662" t="s">
        <v>1242</v>
      </c>
      <c r="K751" s="662" t="s">
        <v>1243</v>
      </c>
      <c r="L751" s="664">
        <v>79.413793103448285</v>
      </c>
      <c r="M751" s="664">
        <v>5.8</v>
      </c>
      <c r="N751" s="665">
        <v>460.6</v>
      </c>
    </row>
    <row r="752" spans="1:14" ht="14.4" customHeight="1" x14ac:dyDescent="0.3">
      <c r="A752" s="660" t="s">
        <v>571</v>
      </c>
      <c r="B752" s="661" t="s">
        <v>572</v>
      </c>
      <c r="C752" s="662" t="s">
        <v>584</v>
      </c>
      <c r="D752" s="663" t="s">
        <v>2539</v>
      </c>
      <c r="E752" s="662" t="s">
        <v>596</v>
      </c>
      <c r="F752" s="663" t="s">
        <v>2543</v>
      </c>
      <c r="G752" s="662" t="s">
        <v>608</v>
      </c>
      <c r="H752" s="662" t="s">
        <v>1244</v>
      </c>
      <c r="I752" s="662" t="s">
        <v>1244</v>
      </c>
      <c r="J752" s="662" t="s">
        <v>1242</v>
      </c>
      <c r="K752" s="662" t="s">
        <v>1245</v>
      </c>
      <c r="L752" s="664">
        <v>320.12412114205694</v>
      </c>
      <c r="M752" s="664">
        <v>77.444999999999965</v>
      </c>
      <c r="N752" s="665">
        <v>24792.012561846586</v>
      </c>
    </row>
    <row r="753" spans="1:14" ht="14.4" customHeight="1" x14ac:dyDescent="0.3">
      <c r="A753" s="660" t="s">
        <v>571</v>
      </c>
      <c r="B753" s="661" t="s">
        <v>572</v>
      </c>
      <c r="C753" s="662" t="s">
        <v>584</v>
      </c>
      <c r="D753" s="663" t="s">
        <v>2539</v>
      </c>
      <c r="E753" s="662" t="s">
        <v>596</v>
      </c>
      <c r="F753" s="663" t="s">
        <v>2543</v>
      </c>
      <c r="G753" s="662" t="s">
        <v>608</v>
      </c>
      <c r="H753" s="662" t="s">
        <v>1246</v>
      </c>
      <c r="I753" s="662" t="s">
        <v>1247</v>
      </c>
      <c r="J753" s="662" t="s">
        <v>1230</v>
      </c>
      <c r="K753" s="662" t="s">
        <v>1248</v>
      </c>
      <c r="L753" s="664">
        <v>848.78265236461175</v>
      </c>
      <c r="M753" s="664">
        <v>33.134999999999998</v>
      </c>
      <c r="N753" s="665">
        <v>28124.41318610141</v>
      </c>
    </row>
    <row r="754" spans="1:14" ht="14.4" customHeight="1" x14ac:dyDescent="0.3">
      <c r="A754" s="660" t="s">
        <v>571</v>
      </c>
      <c r="B754" s="661" t="s">
        <v>572</v>
      </c>
      <c r="C754" s="662" t="s">
        <v>584</v>
      </c>
      <c r="D754" s="663" t="s">
        <v>2539</v>
      </c>
      <c r="E754" s="662" t="s">
        <v>596</v>
      </c>
      <c r="F754" s="663" t="s">
        <v>2543</v>
      </c>
      <c r="G754" s="662" t="s">
        <v>608</v>
      </c>
      <c r="H754" s="662" t="s">
        <v>1256</v>
      </c>
      <c r="I754" s="662" t="s">
        <v>1256</v>
      </c>
      <c r="J754" s="662" t="s">
        <v>1257</v>
      </c>
      <c r="K754" s="662" t="s">
        <v>1258</v>
      </c>
      <c r="L754" s="664">
        <v>120.24052464770733</v>
      </c>
      <c r="M754" s="664">
        <v>24.236879100000003</v>
      </c>
      <c r="N754" s="665">
        <v>2914.255058807053</v>
      </c>
    </row>
    <row r="755" spans="1:14" ht="14.4" customHeight="1" x14ac:dyDescent="0.3">
      <c r="A755" s="660" t="s">
        <v>571</v>
      </c>
      <c r="B755" s="661" t="s">
        <v>572</v>
      </c>
      <c r="C755" s="662" t="s">
        <v>584</v>
      </c>
      <c r="D755" s="663" t="s">
        <v>2539</v>
      </c>
      <c r="E755" s="662" t="s">
        <v>596</v>
      </c>
      <c r="F755" s="663" t="s">
        <v>2543</v>
      </c>
      <c r="G755" s="662" t="s">
        <v>608</v>
      </c>
      <c r="H755" s="662" t="s">
        <v>2085</v>
      </c>
      <c r="I755" s="662" t="s">
        <v>2086</v>
      </c>
      <c r="J755" s="662" t="s">
        <v>2087</v>
      </c>
      <c r="K755" s="662" t="s">
        <v>2088</v>
      </c>
      <c r="L755" s="664">
        <v>22657.166666666668</v>
      </c>
      <c r="M755" s="664">
        <v>9</v>
      </c>
      <c r="N755" s="665">
        <v>203914.5</v>
      </c>
    </row>
    <row r="756" spans="1:14" ht="14.4" customHeight="1" x14ac:dyDescent="0.3">
      <c r="A756" s="660" t="s">
        <v>571</v>
      </c>
      <c r="B756" s="661" t="s">
        <v>572</v>
      </c>
      <c r="C756" s="662" t="s">
        <v>584</v>
      </c>
      <c r="D756" s="663" t="s">
        <v>2539</v>
      </c>
      <c r="E756" s="662" t="s">
        <v>596</v>
      </c>
      <c r="F756" s="663" t="s">
        <v>2543</v>
      </c>
      <c r="G756" s="662" t="s">
        <v>608</v>
      </c>
      <c r="H756" s="662" t="s">
        <v>2383</v>
      </c>
      <c r="I756" s="662" t="s">
        <v>2384</v>
      </c>
      <c r="J756" s="662" t="s">
        <v>2385</v>
      </c>
      <c r="K756" s="662" t="s">
        <v>2386</v>
      </c>
      <c r="L756" s="664">
        <v>1933.5903706259555</v>
      </c>
      <c r="M756" s="664">
        <v>123</v>
      </c>
      <c r="N756" s="665">
        <v>237831.61558699253</v>
      </c>
    </row>
    <row r="757" spans="1:14" ht="14.4" customHeight="1" x14ac:dyDescent="0.3">
      <c r="A757" s="660" t="s">
        <v>571</v>
      </c>
      <c r="B757" s="661" t="s">
        <v>572</v>
      </c>
      <c r="C757" s="662" t="s">
        <v>584</v>
      </c>
      <c r="D757" s="663" t="s">
        <v>2539</v>
      </c>
      <c r="E757" s="662" t="s">
        <v>596</v>
      </c>
      <c r="F757" s="663" t="s">
        <v>2543</v>
      </c>
      <c r="G757" s="662" t="s">
        <v>608</v>
      </c>
      <c r="H757" s="662" t="s">
        <v>1267</v>
      </c>
      <c r="I757" s="662" t="s">
        <v>1268</v>
      </c>
      <c r="J757" s="662" t="s">
        <v>616</v>
      </c>
      <c r="K757" s="662" t="s">
        <v>1269</v>
      </c>
      <c r="L757" s="664">
        <v>30.306352397198264</v>
      </c>
      <c r="M757" s="664">
        <v>6</v>
      </c>
      <c r="N757" s="665">
        <v>181.83811438318958</v>
      </c>
    </row>
    <row r="758" spans="1:14" ht="14.4" customHeight="1" x14ac:dyDescent="0.3">
      <c r="A758" s="660" t="s">
        <v>571</v>
      </c>
      <c r="B758" s="661" t="s">
        <v>572</v>
      </c>
      <c r="C758" s="662" t="s">
        <v>584</v>
      </c>
      <c r="D758" s="663" t="s">
        <v>2539</v>
      </c>
      <c r="E758" s="662" t="s">
        <v>596</v>
      </c>
      <c r="F758" s="663" t="s">
        <v>2543</v>
      </c>
      <c r="G758" s="662" t="s">
        <v>608</v>
      </c>
      <c r="H758" s="662" t="s">
        <v>2093</v>
      </c>
      <c r="I758" s="662" t="s">
        <v>2093</v>
      </c>
      <c r="J758" s="662" t="s">
        <v>2094</v>
      </c>
      <c r="K758" s="662" t="s">
        <v>1126</v>
      </c>
      <c r="L758" s="664">
        <v>1058.2766645533231</v>
      </c>
      <c r="M758" s="664">
        <v>18</v>
      </c>
      <c r="N758" s="665">
        <v>19048.979961959816</v>
      </c>
    </row>
    <row r="759" spans="1:14" ht="14.4" customHeight="1" x14ac:dyDescent="0.3">
      <c r="A759" s="660" t="s">
        <v>571</v>
      </c>
      <c r="B759" s="661" t="s">
        <v>572</v>
      </c>
      <c r="C759" s="662" t="s">
        <v>584</v>
      </c>
      <c r="D759" s="663" t="s">
        <v>2539</v>
      </c>
      <c r="E759" s="662" t="s">
        <v>596</v>
      </c>
      <c r="F759" s="663" t="s">
        <v>2543</v>
      </c>
      <c r="G759" s="662" t="s">
        <v>608</v>
      </c>
      <c r="H759" s="662" t="s">
        <v>1275</v>
      </c>
      <c r="I759" s="662" t="s">
        <v>1276</v>
      </c>
      <c r="J759" s="662" t="s">
        <v>1277</v>
      </c>
      <c r="K759" s="662" t="s">
        <v>1278</v>
      </c>
      <c r="L759" s="664">
        <v>190.99827469884255</v>
      </c>
      <c r="M759" s="664">
        <v>86.711900299999982</v>
      </c>
      <c r="N759" s="665">
        <v>16561.823353158044</v>
      </c>
    </row>
    <row r="760" spans="1:14" ht="14.4" customHeight="1" x14ac:dyDescent="0.3">
      <c r="A760" s="660" t="s">
        <v>571</v>
      </c>
      <c r="B760" s="661" t="s">
        <v>572</v>
      </c>
      <c r="C760" s="662" t="s">
        <v>584</v>
      </c>
      <c r="D760" s="663" t="s">
        <v>2539</v>
      </c>
      <c r="E760" s="662" t="s">
        <v>596</v>
      </c>
      <c r="F760" s="663" t="s">
        <v>2543</v>
      </c>
      <c r="G760" s="662" t="s">
        <v>608</v>
      </c>
      <c r="H760" s="662" t="s">
        <v>2387</v>
      </c>
      <c r="I760" s="662" t="s">
        <v>2388</v>
      </c>
      <c r="J760" s="662" t="s">
        <v>2389</v>
      </c>
      <c r="K760" s="662" t="s">
        <v>2390</v>
      </c>
      <c r="L760" s="664">
        <v>9712.0969437733675</v>
      </c>
      <c r="M760" s="664">
        <v>68</v>
      </c>
      <c r="N760" s="665">
        <v>660422.59217658895</v>
      </c>
    </row>
    <row r="761" spans="1:14" ht="14.4" customHeight="1" x14ac:dyDescent="0.3">
      <c r="A761" s="660" t="s">
        <v>571</v>
      </c>
      <c r="B761" s="661" t="s">
        <v>572</v>
      </c>
      <c r="C761" s="662" t="s">
        <v>584</v>
      </c>
      <c r="D761" s="663" t="s">
        <v>2539</v>
      </c>
      <c r="E761" s="662" t="s">
        <v>596</v>
      </c>
      <c r="F761" s="663" t="s">
        <v>2543</v>
      </c>
      <c r="G761" s="662" t="s">
        <v>608</v>
      </c>
      <c r="H761" s="662" t="s">
        <v>2102</v>
      </c>
      <c r="I761" s="662" t="s">
        <v>2102</v>
      </c>
      <c r="J761" s="662" t="s">
        <v>2103</v>
      </c>
      <c r="K761" s="662" t="s">
        <v>2104</v>
      </c>
      <c r="L761" s="664">
        <v>448.26963934172767</v>
      </c>
      <c r="M761" s="664">
        <v>4</v>
      </c>
      <c r="N761" s="665">
        <v>1793.0785573669107</v>
      </c>
    </row>
    <row r="762" spans="1:14" ht="14.4" customHeight="1" x14ac:dyDescent="0.3">
      <c r="A762" s="660" t="s">
        <v>571</v>
      </c>
      <c r="B762" s="661" t="s">
        <v>572</v>
      </c>
      <c r="C762" s="662" t="s">
        <v>584</v>
      </c>
      <c r="D762" s="663" t="s">
        <v>2539</v>
      </c>
      <c r="E762" s="662" t="s">
        <v>596</v>
      </c>
      <c r="F762" s="663" t="s">
        <v>2543</v>
      </c>
      <c r="G762" s="662" t="s">
        <v>608</v>
      </c>
      <c r="H762" s="662" t="s">
        <v>2105</v>
      </c>
      <c r="I762" s="662" t="s">
        <v>2106</v>
      </c>
      <c r="J762" s="662" t="s">
        <v>2107</v>
      </c>
      <c r="K762" s="662" t="s">
        <v>2108</v>
      </c>
      <c r="L762" s="664">
        <v>633.54575559616558</v>
      </c>
      <c r="M762" s="664">
        <v>8.9017920000000004</v>
      </c>
      <c r="N762" s="665">
        <v>5639.6925387999026</v>
      </c>
    </row>
    <row r="763" spans="1:14" ht="14.4" customHeight="1" x14ac:dyDescent="0.3">
      <c r="A763" s="660" t="s">
        <v>571</v>
      </c>
      <c r="B763" s="661" t="s">
        <v>572</v>
      </c>
      <c r="C763" s="662" t="s">
        <v>584</v>
      </c>
      <c r="D763" s="663" t="s">
        <v>2539</v>
      </c>
      <c r="E763" s="662" t="s">
        <v>596</v>
      </c>
      <c r="F763" s="663" t="s">
        <v>2543</v>
      </c>
      <c r="G763" s="662" t="s">
        <v>608</v>
      </c>
      <c r="H763" s="662" t="s">
        <v>2391</v>
      </c>
      <c r="I763" s="662" t="s">
        <v>2392</v>
      </c>
      <c r="J763" s="662" t="s">
        <v>2393</v>
      </c>
      <c r="K763" s="662" t="s">
        <v>2394</v>
      </c>
      <c r="L763" s="664">
        <v>6844.2474091039176</v>
      </c>
      <c r="M763" s="664">
        <v>11</v>
      </c>
      <c r="N763" s="665">
        <v>75286.721500143089</v>
      </c>
    </row>
    <row r="764" spans="1:14" ht="14.4" customHeight="1" x14ac:dyDescent="0.3">
      <c r="A764" s="660" t="s">
        <v>571</v>
      </c>
      <c r="B764" s="661" t="s">
        <v>572</v>
      </c>
      <c r="C764" s="662" t="s">
        <v>584</v>
      </c>
      <c r="D764" s="663" t="s">
        <v>2539</v>
      </c>
      <c r="E764" s="662" t="s">
        <v>596</v>
      </c>
      <c r="F764" s="663" t="s">
        <v>2543</v>
      </c>
      <c r="G764" s="662" t="s">
        <v>608</v>
      </c>
      <c r="H764" s="662" t="s">
        <v>2395</v>
      </c>
      <c r="I764" s="662" t="s">
        <v>2396</v>
      </c>
      <c r="J764" s="662" t="s">
        <v>2397</v>
      </c>
      <c r="K764" s="662" t="s">
        <v>2398</v>
      </c>
      <c r="L764" s="664">
        <v>1.0999999331811423</v>
      </c>
      <c r="M764" s="664">
        <v>2</v>
      </c>
      <c r="N764" s="665">
        <v>2.1999998663622846</v>
      </c>
    </row>
    <row r="765" spans="1:14" ht="14.4" customHeight="1" x14ac:dyDescent="0.3">
      <c r="A765" s="660" t="s">
        <v>571</v>
      </c>
      <c r="B765" s="661" t="s">
        <v>572</v>
      </c>
      <c r="C765" s="662" t="s">
        <v>584</v>
      </c>
      <c r="D765" s="663" t="s">
        <v>2539</v>
      </c>
      <c r="E765" s="662" t="s">
        <v>596</v>
      </c>
      <c r="F765" s="663" t="s">
        <v>2543</v>
      </c>
      <c r="G765" s="662" t="s">
        <v>608</v>
      </c>
      <c r="H765" s="662" t="s">
        <v>2399</v>
      </c>
      <c r="I765" s="662" t="s">
        <v>2400</v>
      </c>
      <c r="J765" s="662" t="s">
        <v>2401</v>
      </c>
      <c r="K765" s="662" t="s">
        <v>2402</v>
      </c>
      <c r="L765" s="664">
        <v>3276.2</v>
      </c>
      <c r="M765" s="664">
        <v>1</v>
      </c>
      <c r="N765" s="665">
        <v>3276.2</v>
      </c>
    </row>
    <row r="766" spans="1:14" ht="14.4" customHeight="1" x14ac:dyDescent="0.3">
      <c r="A766" s="660" t="s">
        <v>571</v>
      </c>
      <c r="B766" s="661" t="s">
        <v>572</v>
      </c>
      <c r="C766" s="662" t="s">
        <v>584</v>
      </c>
      <c r="D766" s="663" t="s">
        <v>2539</v>
      </c>
      <c r="E766" s="662" t="s">
        <v>596</v>
      </c>
      <c r="F766" s="663" t="s">
        <v>2543</v>
      </c>
      <c r="G766" s="662" t="s">
        <v>608</v>
      </c>
      <c r="H766" s="662" t="s">
        <v>1329</v>
      </c>
      <c r="I766" s="662" t="s">
        <v>1329</v>
      </c>
      <c r="J766" s="662" t="s">
        <v>1330</v>
      </c>
      <c r="K766" s="662" t="s">
        <v>1331</v>
      </c>
      <c r="L766" s="664">
        <v>116.54882770620686</v>
      </c>
      <c r="M766" s="664">
        <v>122.05503529999997</v>
      </c>
      <c r="N766" s="665">
        <v>14225.371279854693</v>
      </c>
    </row>
    <row r="767" spans="1:14" ht="14.4" customHeight="1" x14ac:dyDescent="0.3">
      <c r="A767" s="660" t="s">
        <v>571</v>
      </c>
      <c r="B767" s="661" t="s">
        <v>572</v>
      </c>
      <c r="C767" s="662" t="s">
        <v>584</v>
      </c>
      <c r="D767" s="663" t="s">
        <v>2539</v>
      </c>
      <c r="E767" s="662" t="s">
        <v>596</v>
      </c>
      <c r="F767" s="663" t="s">
        <v>2543</v>
      </c>
      <c r="G767" s="662" t="s">
        <v>608</v>
      </c>
      <c r="H767" s="662" t="s">
        <v>1332</v>
      </c>
      <c r="I767" s="662" t="s">
        <v>1332</v>
      </c>
      <c r="J767" s="662" t="s">
        <v>1330</v>
      </c>
      <c r="K767" s="662" t="s">
        <v>1333</v>
      </c>
      <c r="L767" s="664">
        <v>638.94690460327524</v>
      </c>
      <c r="M767" s="664">
        <v>29.148537600000001</v>
      </c>
      <c r="N767" s="665">
        <v>18624.367873232182</v>
      </c>
    </row>
    <row r="768" spans="1:14" ht="14.4" customHeight="1" x14ac:dyDescent="0.3">
      <c r="A768" s="660" t="s">
        <v>571</v>
      </c>
      <c r="B768" s="661" t="s">
        <v>572</v>
      </c>
      <c r="C768" s="662" t="s">
        <v>584</v>
      </c>
      <c r="D768" s="663" t="s">
        <v>2539</v>
      </c>
      <c r="E768" s="662" t="s">
        <v>596</v>
      </c>
      <c r="F768" s="663" t="s">
        <v>2543</v>
      </c>
      <c r="G768" s="662" t="s">
        <v>608</v>
      </c>
      <c r="H768" s="662" t="s">
        <v>1336</v>
      </c>
      <c r="I768" s="662" t="s">
        <v>1336</v>
      </c>
      <c r="J768" s="662" t="s">
        <v>1337</v>
      </c>
      <c r="K768" s="662" t="s">
        <v>1338</v>
      </c>
      <c r="L768" s="664">
        <v>10384.179382916862</v>
      </c>
      <c r="M768" s="664">
        <v>3</v>
      </c>
      <c r="N768" s="665">
        <v>31152.538148750587</v>
      </c>
    </row>
    <row r="769" spans="1:14" ht="14.4" customHeight="1" x14ac:dyDescent="0.3">
      <c r="A769" s="660" t="s">
        <v>571</v>
      </c>
      <c r="B769" s="661" t="s">
        <v>572</v>
      </c>
      <c r="C769" s="662" t="s">
        <v>584</v>
      </c>
      <c r="D769" s="663" t="s">
        <v>2539</v>
      </c>
      <c r="E769" s="662" t="s">
        <v>596</v>
      </c>
      <c r="F769" s="663" t="s">
        <v>2543</v>
      </c>
      <c r="G769" s="662" t="s">
        <v>608</v>
      </c>
      <c r="H769" s="662" t="s">
        <v>1339</v>
      </c>
      <c r="I769" s="662" t="s">
        <v>1339</v>
      </c>
      <c r="J769" s="662" t="s">
        <v>1330</v>
      </c>
      <c r="K769" s="662" t="s">
        <v>1340</v>
      </c>
      <c r="L769" s="664">
        <v>276.05048155406166</v>
      </c>
      <c r="M769" s="664">
        <v>104.392</v>
      </c>
      <c r="N769" s="665">
        <v>28817.461870391606</v>
      </c>
    </row>
    <row r="770" spans="1:14" ht="14.4" customHeight="1" x14ac:dyDescent="0.3">
      <c r="A770" s="660" t="s">
        <v>571</v>
      </c>
      <c r="B770" s="661" t="s">
        <v>572</v>
      </c>
      <c r="C770" s="662" t="s">
        <v>584</v>
      </c>
      <c r="D770" s="663" t="s">
        <v>2539</v>
      </c>
      <c r="E770" s="662" t="s">
        <v>596</v>
      </c>
      <c r="F770" s="663" t="s">
        <v>2543</v>
      </c>
      <c r="G770" s="662" t="s">
        <v>608</v>
      </c>
      <c r="H770" s="662" t="s">
        <v>1347</v>
      </c>
      <c r="I770" s="662" t="s">
        <v>1347</v>
      </c>
      <c r="J770" s="662" t="s">
        <v>1330</v>
      </c>
      <c r="K770" s="662" t="s">
        <v>1348</v>
      </c>
      <c r="L770" s="664">
        <v>790.89982257334009</v>
      </c>
      <c r="M770" s="664">
        <v>25.86</v>
      </c>
      <c r="N770" s="665">
        <v>20452.669411746574</v>
      </c>
    </row>
    <row r="771" spans="1:14" ht="14.4" customHeight="1" x14ac:dyDescent="0.3">
      <c r="A771" s="660" t="s">
        <v>571</v>
      </c>
      <c r="B771" s="661" t="s">
        <v>572</v>
      </c>
      <c r="C771" s="662" t="s">
        <v>584</v>
      </c>
      <c r="D771" s="663" t="s">
        <v>2539</v>
      </c>
      <c r="E771" s="662" t="s">
        <v>596</v>
      </c>
      <c r="F771" s="663" t="s">
        <v>2543</v>
      </c>
      <c r="G771" s="662" t="s">
        <v>608</v>
      </c>
      <c r="H771" s="662" t="s">
        <v>1368</v>
      </c>
      <c r="I771" s="662" t="s">
        <v>1368</v>
      </c>
      <c r="J771" s="662" t="s">
        <v>1369</v>
      </c>
      <c r="K771" s="662" t="s">
        <v>1370</v>
      </c>
      <c r="L771" s="664">
        <v>31.762110617531064</v>
      </c>
      <c r="M771" s="664">
        <v>7.4006020000000001</v>
      </c>
      <c r="N771" s="665">
        <v>235.05873936032162</v>
      </c>
    </row>
    <row r="772" spans="1:14" ht="14.4" customHeight="1" x14ac:dyDescent="0.3">
      <c r="A772" s="660" t="s">
        <v>571</v>
      </c>
      <c r="B772" s="661" t="s">
        <v>572</v>
      </c>
      <c r="C772" s="662" t="s">
        <v>584</v>
      </c>
      <c r="D772" s="663" t="s">
        <v>2539</v>
      </c>
      <c r="E772" s="662" t="s">
        <v>596</v>
      </c>
      <c r="F772" s="663" t="s">
        <v>2543</v>
      </c>
      <c r="G772" s="662" t="s">
        <v>608</v>
      </c>
      <c r="H772" s="662" t="s">
        <v>1371</v>
      </c>
      <c r="I772" s="662" t="s">
        <v>1372</v>
      </c>
      <c r="J772" s="662" t="s">
        <v>1369</v>
      </c>
      <c r="K772" s="662" t="s">
        <v>1373</v>
      </c>
      <c r="L772" s="664">
        <v>170.66072338313191</v>
      </c>
      <c r="M772" s="664">
        <v>95.56165259999996</v>
      </c>
      <c r="N772" s="665">
        <v>16308.620760403541</v>
      </c>
    </row>
    <row r="773" spans="1:14" ht="14.4" customHeight="1" x14ac:dyDescent="0.3">
      <c r="A773" s="660" t="s">
        <v>571</v>
      </c>
      <c r="B773" s="661" t="s">
        <v>572</v>
      </c>
      <c r="C773" s="662" t="s">
        <v>584</v>
      </c>
      <c r="D773" s="663" t="s">
        <v>2539</v>
      </c>
      <c r="E773" s="662" t="s">
        <v>596</v>
      </c>
      <c r="F773" s="663" t="s">
        <v>2543</v>
      </c>
      <c r="G773" s="662" t="s">
        <v>608</v>
      </c>
      <c r="H773" s="662" t="s">
        <v>1374</v>
      </c>
      <c r="I773" s="662" t="s">
        <v>1375</v>
      </c>
      <c r="J773" s="662" t="s">
        <v>1369</v>
      </c>
      <c r="K773" s="662" t="s">
        <v>1376</v>
      </c>
      <c r="L773" s="664">
        <v>48.155288528890914</v>
      </c>
      <c r="M773" s="664">
        <v>6.5610000000000008</v>
      </c>
      <c r="N773" s="665">
        <v>315.9468480380533</v>
      </c>
    </row>
    <row r="774" spans="1:14" ht="14.4" customHeight="1" x14ac:dyDescent="0.3">
      <c r="A774" s="660" t="s">
        <v>571</v>
      </c>
      <c r="B774" s="661" t="s">
        <v>572</v>
      </c>
      <c r="C774" s="662" t="s">
        <v>584</v>
      </c>
      <c r="D774" s="663" t="s">
        <v>2539</v>
      </c>
      <c r="E774" s="662" t="s">
        <v>596</v>
      </c>
      <c r="F774" s="663" t="s">
        <v>2543</v>
      </c>
      <c r="G774" s="662" t="s">
        <v>608</v>
      </c>
      <c r="H774" s="662" t="s">
        <v>1377</v>
      </c>
      <c r="I774" s="662" t="s">
        <v>1378</v>
      </c>
      <c r="J774" s="662" t="s">
        <v>1379</v>
      </c>
      <c r="K774" s="662" t="s">
        <v>1380</v>
      </c>
      <c r="L774" s="664">
        <v>93.446982324381665</v>
      </c>
      <c r="M774" s="664">
        <v>101.46550880000002</v>
      </c>
      <c r="N774" s="665">
        <v>9481.6456073679947</v>
      </c>
    </row>
    <row r="775" spans="1:14" ht="14.4" customHeight="1" x14ac:dyDescent="0.3">
      <c r="A775" s="660" t="s">
        <v>571</v>
      </c>
      <c r="B775" s="661" t="s">
        <v>572</v>
      </c>
      <c r="C775" s="662" t="s">
        <v>584</v>
      </c>
      <c r="D775" s="663" t="s">
        <v>2539</v>
      </c>
      <c r="E775" s="662" t="s">
        <v>596</v>
      </c>
      <c r="F775" s="663" t="s">
        <v>2543</v>
      </c>
      <c r="G775" s="662" t="s">
        <v>608</v>
      </c>
      <c r="H775" s="662" t="s">
        <v>2150</v>
      </c>
      <c r="I775" s="662" t="s">
        <v>2151</v>
      </c>
      <c r="J775" s="662" t="s">
        <v>2152</v>
      </c>
      <c r="K775" s="662" t="s">
        <v>1351</v>
      </c>
      <c r="L775" s="664">
        <v>16.809601908342518</v>
      </c>
      <c r="M775" s="664">
        <v>59</v>
      </c>
      <c r="N775" s="665">
        <v>991.76651259220853</v>
      </c>
    </row>
    <row r="776" spans="1:14" ht="14.4" customHeight="1" x14ac:dyDescent="0.3">
      <c r="A776" s="660" t="s">
        <v>571</v>
      </c>
      <c r="B776" s="661" t="s">
        <v>572</v>
      </c>
      <c r="C776" s="662" t="s">
        <v>584</v>
      </c>
      <c r="D776" s="663" t="s">
        <v>2539</v>
      </c>
      <c r="E776" s="662" t="s">
        <v>596</v>
      </c>
      <c r="F776" s="663" t="s">
        <v>2543</v>
      </c>
      <c r="G776" s="662" t="s">
        <v>608</v>
      </c>
      <c r="H776" s="662" t="s">
        <v>1396</v>
      </c>
      <c r="I776" s="662" t="s">
        <v>1397</v>
      </c>
      <c r="J776" s="662" t="s">
        <v>1219</v>
      </c>
      <c r="K776" s="662" t="s">
        <v>1398</v>
      </c>
      <c r="L776" s="664">
        <v>249.1840066848909</v>
      </c>
      <c r="M776" s="664">
        <v>10</v>
      </c>
      <c r="N776" s="665">
        <v>2491.8400668489089</v>
      </c>
    </row>
    <row r="777" spans="1:14" ht="14.4" customHeight="1" x14ac:dyDescent="0.3">
      <c r="A777" s="660" t="s">
        <v>571</v>
      </c>
      <c r="B777" s="661" t="s">
        <v>572</v>
      </c>
      <c r="C777" s="662" t="s">
        <v>584</v>
      </c>
      <c r="D777" s="663" t="s">
        <v>2539</v>
      </c>
      <c r="E777" s="662" t="s">
        <v>596</v>
      </c>
      <c r="F777" s="663" t="s">
        <v>2543</v>
      </c>
      <c r="G777" s="662" t="s">
        <v>608</v>
      </c>
      <c r="H777" s="662" t="s">
        <v>1401</v>
      </c>
      <c r="I777" s="662" t="s">
        <v>1401</v>
      </c>
      <c r="J777" s="662" t="s">
        <v>1402</v>
      </c>
      <c r="K777" s="662" t="s">
        <v>1403</v>
      </c>
      <c r="L777" s="664">
        <v>619.61484225798301</v>
      </c>
      <c r="M777" s="664">
        <v>51.606670100000009</v>
      </c>
      <c r="N777" s="665">
        <v>31976.258753471273</v>
      </c>
    </row>
    <row r="778" spans="1:14" ht="14.4" customHeight="1" x14ac:dyDescent="0.3">
      <c r="A778" s="660" t="s">
        <v>571</v>
      </c>
      <c r="B778" s="661" t="s">
        <v>572</v>
      </c>
      <c r="C778" s="662" t="s">
        <v>584</v>
      </c>
      <c r="D778" s="663" t="s">
        <v>2539</v>
      </c>
      <c r="E778" s="662" t="s">
        <v>596</v>
      </c>
      <c r="F778" s="663" t="s">
        <v>2543</v>
      </c>
      <c r="G778" s="662" t="s">
        <v>608</v>
      </c>
      <c r="H778" s="662" t="s">
        <v>1404</v>
      </c>
      <c r="I778" s="662" t="s">
        <v>1404</v>
      </c>
      <c r="J778" s="662" t="s">
        <v>1402</v>
      </c>
      <c r="K778" s="662" t="s">
        <v>1405</v>
      </c>
      <c r="L778" s="664">
        <v>248.48396615437591</v>
      </c>
      <c r="M778" s="664">
        <v>80.658887600000014</v>
      </c>
      <c r="N778" s="665">
        <v>20042.440296448014</v>
      </c>
    </row>
    <row r="779" spans="1:14" ht="14.4" customHeight="1" x14ac:dyDescent="0.3">
      <c r="A779" s="660" t="s">
        <v>571</v>
      </c>
      <c r="B779" s="661" t="s">
        <v>572</v>
      </c>
      <c r="C779" s="662" t="s">
        <v>584</v>
      </c>
      <c r="D779" s="663" t="s">
        <v>2539</v>
      </c>
      <c r="E779" s="662" t="s">
        <v>596</v>
      </c>
      <c r="F779" s="663" t="s">
        <v>2543</v>
      </c>
      <c r="G779" s="662" t="s">
        <v>608</v>
      </c>
      <c r="H779" s="662" t="s">
        <v>1409</v>
      </c>
      <c r="I779" s="662" t="s">
        <v>1410</v>
      </c>
      <c r="J779" s="662" t="s">
        <v>1411</v>
      </c>
      <c r="K779" s="662" t="s">
        <v>1412</v>
      </c>
      <c r="L779" s="664">
        <v>308.63051971729226</v>
      </c>
      <c r="M779" s="664">
        <v>133.89014520000001</v>
      </c>
      <c r="N779" s="665">
        <v>41322.585098099727</v>
      </c>
    </row>
    <row r="780" spans="1:14" ht="14.4" customHeight="1" x14ac:dyDescent="0.3">
      <c r="A780" s="660" t="s">
        <v>571</v>
      </c>
      <c r="B780" s="661" t="s">
        <v>572</v>
      </c>
      <c r="C780" s="662" t="s">
        <v>584</v>
      </c>
      <c r="D780" s="663" t="s">
        <v>2539</v>
      </c>
      <c r="E780" s="662" t="s">
        <v>596</v>
      </c>
      <c r="F780" s="663" t="s">
        <v>2543</v>
      </c>
      <c r="G780" s="662" t="s">
        <v>608</v>
      </c>
      <c r="H780" s="662" t="s">
        <v>2403</v>
      </c>
      <c r="I780" s="662" t="s">
        <v>2403</v>
      </c>
      <c r="J780" s="662" t="s">
        <v>2404</v>
      </c>
      <c r="K780" s="662" t="s">
        <v>2405</v>
      </c>
      <c r="L780" s="664">
        <v>7633.1425000000008</v>
      </c>
      <c r="M780" s="664">
        <v>12</v>
      </c>
      <c r="N780" s="665">
        <v>91597.71</v>
      </c>
    </row>
    <row r="781" spans="1:14" ht="14.4" customHeight="1" x14ac:dyDescent="0.3">
      <c r="A781" s="660" t="s">
        <v>571</v>
      </c>
      <c r="B781" s="661" t="s">
        <v>572</v>
      </c>
      <c r="C781" s="662" t="s">
        <v>584</v>
      </c>
      <c r="D781" s="663" t="s">
        <v>2539</v>
      </c>
      <c r="E781" s="662" t="s">
        <v>596</v>
      </c>
      <c r="F781" s="663" t="s">
        <v>2543</v>
      </c>
      <c r="G781" s="662" t="s">
        <v>608</v>
      </c>
      <c r="H781" s="662" t="s">
        <v>2406</v>
      </c>
      <c r="I781" s="662" t="s">
        <v>2406</v>
      </c>
      <c r="J781" s="662" t="s">
        <v>2407</v>
      </c>
      <c r="K781" s="662" t="s">
        <v>1351</v>
      </c>
      <c r="L781" s="664">
        <v>710.01030582691135</v>
      </c>
      <c r="M781" s="664">
        <v>1</v>
      </c>
      <c r="N781" s="665">
        <v>710.01030582691135</v>
      </c>
    </row>
    <row r="782" spans="1:14" ht="14.4" customHeight="1" x14ac:dyDescent="0.3">
      <c r="A782" s="660" t="s">
        <v>571</v>
      </c>
      <c r="B782" s="661" t="s">
        <v>572</v>
      </c>
      <c r="C782" s="662" t="s">
        <v>584</v>
      </c>
      <c r="D782" s="663" t="s">
        <v>2539</v>
      </c>
      <c r="E782" s="662" t="s">
        <v>596</v>
      </c>
      <c r="F782" s="663" t="s">
        <v>2543</v>
      </c>
      <c r="G782" s="662" t="s">
        <v>1429</v>
      </c>
      <c r="H782" s="662" t="s">
        <v>2213</v>
      </c>
      <c r="I782" s="662" t="s">
        <v>2214</v>
      </c>
      <c r="J782" s="662" t="s">
        <v>1499</v>
      </c>
      <c r="K782" s="662" t="s">
        <v>2215</v>
      </c>
      <c r="L782" s="664">
        <v>71.38</v>
      </c>
      <c r="M782" s="664">
        <v>10</v>
      </c>
      <c r="N782" s="665">
        <v>713.8</v>
      </c>
    </row>
    <row r="783" spans="1:14" ht="14.4" customHeight="1" x14ac:dyDescent="0.3">
      <c r="A783" s="660" t="s">
        <v>571</v>
      </c>
      <c r="B783" s="661" t="s">
        <v>572</v>
      </c>
      <c r="C783" s="662" t="s">
        <v>584</v>
      </c>
      <c r="D783" s="663" t="s">
        <v>2539</v>
      </c>
      <c r="E783" s="662" t="s">
        <v>596</v>
      </c>
      <c r="F783" s="663" t="s">
        <v>2543</v>
      </c>
      <c r="G783" s="662" t="s">
        <v>1429</v>
      </c>
      <c r="H783" s="662" t="s">
        <v>1567</v>
      </c>
      <c r="I783" s="662" t="s">
        <v>1568</v>
      </c>
      <c r="J783" s="662" t="s">
        <v>1569</v>
      </c>
      <c r="K783" s="662" t="s">
        <v>1570</v>
      </c>
      <c r="L783" s="664">
        <v>316.07802625865378</v>
      </c>
      <c r="M783" s="664">
        <v>26.759000000000004</v>
      </c>
      <c r="N783" s="665">
        <v>8457.9319046553173</v>
      </c>
    </row>
    <row r="784" spans="1:14" ht="14.4" customHeight="1" x14ac:dyDescent="0.3">
      <c r="A784" s="660" t="s">
        <v>571</v>
      </c>
      <c r="B784" s="661" t="s">
        <v>572</v>
      </c>
      <c r="C784" s="662" t="s">
        <v>584</v>
      </c>
      <c r="D784" s="663" t="s">
        <v>2539</v>
      </c>
      <c r="E784" s="662" t="s">
        <v>596</v>
      </c>
      <c r="F784" s="663" t="s">
        <v>2543</v>
      </c>
      <c r="G784" s="662" t="s">
        <v>1429</v>
      </c>
      <c r="H784" s="662" t="s">
        <v>1579</v>
      </c>
      <c r="I784" s="662" t="s">
        <v>1579</v>
      </c>
      <c r="J784" s="662" t="s">
        <v>1580</v>
      </c>
      <c r="K784" s="662" t="s">
        <v>1581</v>
      </c>
      <c r="L784" s="664">
        <v>2612.3144481654103</v>
      </c>
      <c r="M784" s="664">
        <v>7.9364998999999692</v>
      </c>
      <c r="N784" s="665">
        <v>20732.633356633254</v>
      </c>
    </row>
    <row r="785" spans="1:14" ht="14.4" customHeight="1" x14ac:dyDescent="0.3">
      <c r="A785" s="660" t="s">
        <v>571</v>
      </c>
      <c r="B785" s="661" t="s">
        <v>572</v>
      </c>
      <c r="C785" s="662" t="s">
        <v>584</v>
      </c>
      <c r="D785" s="663" t="s">
        <v>2539</v>
      </c>
      <c r="E785" s="662" t="s">
        <v>596</v>
      </c>
      <c r="F785" s="663" t="s">
        <v>2543</v>
      </c>
      <c r="G785" s="662" t="s">
        <v>1429</v>
      </c>
      <c r="H785" s="662" t="s">
        <v>1582</v>
      </c>
      <c r="I785" s="662" t="s">
        <v>1583</v>
      </c>
      <c r="J785" s="662" t="s">
        <v>1584</v>
      </c>
      <c r="K785" s="662" t="s">
        <v>1585</v>
      </c>
      <c r="L785" s="664">
        <v>473.67724554583867</v>
      </c>
      <c r="M785" s="664">
        <v>21.998000000000001</v>
      </c>
      <c r="N785" s="665">
        <v>10419.952047517359</v>
      </c>
    </row>
    <row r="786" spans="1:14" ht="14.4" customHeight="1" x14ac:dyDescent="0.3">
      <c r="A786" s="660" t="s">
        <v>571</v>
      </c>
      <c r="B786" s="661" t="s">
        <v>572</v>
      </c>
      <c r="C786" s="662" t="s">
        <v>584</v>
      </c>
      <c r="D786" s="663" t="s">
        <v>2539</v>
      </c>
      <c r="E786" s="662" t="s">
        <v>596</v>
      </c>
      <c r="F786" s="663" t="s">
        <v>2543</v>
      </c>
      <c r="G786" s="662" t="s">
        <v>1429</v>
      </c>
      <c r="H786" s="662" t="s">
        <v>1586</v>
      </c>
      <c r="I786" s="662" t="s">
        <v>1587</v>
      </c>
      <c r="J786" s="662" t="s">
        <v>1588</v>
      </c>
      <c r="K786" s="662" t="s">
        <v>1589</v>
      </c>
      <c r="L786" s="664">
        <v>1116.7890287822088</v>
      </c>
      <c r="M786" s="664">
        <v>33.340000000000003</v>
      </c>
      <c r="N786" s="665">
        <v>37233.746219598848</v>
      </c>
    </row>
    <row r="787" spans="1:14" ht="14.4" customHeight="1" x14ac:dyDescent="0.3">
      <c r="A787" s="660" t="s">
        <v>571</v>
      </c>
      <c r="B787" s="661" t="s">
        <v>572</v>
      </c>
      <c r="C787" s="662" t="s">
        <v>584</v>
      </c>
      <c r="D787" s="663" t="s">
        <v>2539</v>
      </c>
      <c r="E787" s="662" t="s">
        <v>596</v>
      </c>
      <c r="F787" s="663" t="s">
        <v>2543</v>
      </c>
      <c r="G787" s="662" t="s">
        <v>1429</v>
      </c>
      <c r="H787" s="662" t="s">
        <v>2408</v>
      </c>
      <c r="I787" s="662" t="s">
        <v>2409</v>
      </c>
      <c r="J787" s="662" t="s">
        <v>2410</v>
      </c>
      <c r="K787" s="662" t="s">
        <v>2411</v>
      </c>
      <c r="L787" s="664">
        <v>22149.360000000001</v>
      </c>
      <c r="M787" s="664">
        <v>3</v>
      </c>
      <c r="N787" s="665">
        <v>66448.08</v>
      </c>
    </row>
    <row r="788" spans="1:14" ht="14.4" customHeight="1" x14ac:dyDescent="0.3">
      <c r="A788" s="660" t="s">
        <v>571</v>
      </c>
      <c r="B788" s="661" t="s">
        <v>572</v>
      </c>
      <c r="C788" s="662" t="s">
        <v>584</v>
      </c>
      <c r="D788" s="663" t="s">
        <v>2539</v>
      </c>
      <c r="E788" s="662" t="s">
        <v>596</v>
      </c>
      <c r="F788" s="663" t="s">
        <v>2543</v>
      </c>
      <c r="G788" s="662" t="s">
        <v>1429</v>
      </c>
      <c r="H788" s="662" t="s">
        <v>2412</v>
      </c>
      <c r="I788" s="662" t="s">
        <v>2412</v>
      </c>
      <c r="J788" s="662" t="s">
        <v>2413</v>
      </c>
      <c r="K788" s="662" t="s">
        <v>2414</v>
      </c>
      <c r="L788" s="664">
        <v>28204</v>
      </c>
      <c r="M788" s="664">
        <v>35</v>
      </c>
      <c r="N788" s="665">
        <v>987140</v>
      </c>
    </row>
    <row r="789" spans="1:14" ht="14.4" customHeight="1" x14ac:dyDescent="0.3">
      <c r="A789" s="660" t="s">
        <v>571</v>
      </c>
      <c r="B789" s="661" t="s">
        <v>572</v>
      </c>
      <c r="C789" s="662" t="s">
        <v>584</v>
      </c>
      <c r="D789" s="663" t="s">
        <v>2539</v>
      </c>
      <c r="E789" s="662" t="s">
        <v>2415</v>
      </c>
      <c r="F789" s="663" t="s">
        <v>2547</v>
      </c>
      <c r="G789" s="662" t="s">
        <v>608</v>
      </c>
      <c r="H789" s="662" t="s">
        <v>2416</v>
      </c>
      <c r="I789" s="662" t="s">
        <v>2416</v>
      </c>
      <c r="J789" s="662" t="s">
        <v>2417</v>
      </c>
      <c r="K789" s="662" t="s">
        <v>2418</v>
      </c>
      <c r="L789" s="664">
        <v>86755.398043508525</v>
      </c>
      <c r="M789" s="664">
        <v>15.494999999999999</v>
      </c>
      <c r="N789" s="665">
        <v>1344274.8926841645</v>
      </c>
    </row>
    <row r="790" spans="1:14" ht="14.4" customHeight="1" x14ac:dyDescent="0.3">
      <c r="A790" s="660" t="s">
        <v>571</v>
      </c>
      <c r="B790" s="661" t="s">
        <v>572</v>
      </c>
      <c r="C790" s="662" t="s">
        <v>584</v>
      </c>
      <c r="D790" s="663" t="s">
        <v>2539</v>
      </c>
      <c r="E790" s="662" t="s">
        <v>2419</v>
      </c>
      <c r="F790" s="663" t="s">
        <v>2548</v>
      </c>
      <c r="G790" s="662" t="s">
        <v>608</v>
      </c>
      <c r="H790" s="662" t="s">
        <v>2420</v>
      </c>
      <c r="I790" s="662" t="s">
        <v>2421</v>
      </c>
      <c r="J790" s="662" t="s">
        <v>2422</v>
      </c>
      <c r="K790" s="662"/>
      <c r="L790" s="664">
        <v>119080.5</v>
      </c>
      <c r="M790" s="664">
        <v>3</v>
      </c>
      <c r="N790" s="665">
        <v>357241.5</v>
      </c>
    </row>
    <row r="791" spans="1:14" ht="14.4" customHeight="1" x14ac:dyDescent="0.3">
      <c r="A791" s="660" t="s">
        <v>571</v>
      </c>
      <c r="B791" s="661" t="s">
        <v>572</v>
      </c>
      <c r="C791" s="662" t="s">
        <v>584</v>
      </c>
      <c r="D791" s="663" t="s">
        <v>2539</v>
      </c>
      <c r="E791" s="662" t="s">
        <v>2419</v>
      </c>
      <c r="F791" s="663" t="s">
        <v>2548</v>
      </c>
      <c r="G791" s="662" t="s">
        <v>608</v>
      </c>
      <c r="H791" s="662" t="s">
        <v>2423</v>
      </c>
      <c r="I791" s="662" t="s">
        <v>2423</v>
      </c>
      <c r="J791" s="662" t="s">
        <v>2424</v>
      </c>
      <c r="K791" s="662" t="s">
        <v>2425</v>
      </c>
      <c r="L791" s="664">
        <v>85579.791111111117</v>
      </c>
      <c r="M791" s="664">
        <v>9</v>
      </c>
      <c r="N791" s="665">
        <v>770218.12000000011</v>
      </c>
    </row>
    <row r="792" spans="1:14" ht="14.4" customHeight="1" x14ac:dyDescent="0.3">
      <c r="A792" s="660" t="s">
        <v>571</v>
      </c>
      <c r="B792" s="661" t="s">
        <v>572</v>
      </c>
      <c r="C792" s="662" t="s">
        <v>587</v>
      </c>
      <c r="D792" s="663" t="s">
        <v>2540</v>
      </c>
      <c r="E792" s="662" t="s">
        <v>596</v>
      </c>
      <c r="F792" s="663" t="s">
        <v>2543</v>
      </c>
      <c r="G792" s="662" t="s">
        <v>608</v>
      </c>
      <c r="H792" s="662" t="s">
        <v>625</v>
      </c>
      <c r="I792" s="662" t="s">
        <v>626</v>
      </c>
      <c r="J792" s="662" t="s">
        <v>627</v>
      </c>
      <c r="K792" s="662" t="s">
        <v>628</v>
      </c>
      <c r="L792" s="664">
        <v>87.029564396271198</v>
      </c>
      <c r="M792" s="664">
        <v>1</v>
      </c>
      <c r="N792" s="665">
        <v>87.029564396271198</v>
      </c>
    </row>
    <row r="793" spans="1:14" ht="14.4" customHeight="1" x14ac:dyDescent="0.3">
      <c r="A793" s="660" t="s">
        <v>571</v>
      </c>
      <c r="B793" s="661" t="s">
        <v>572</v>
      </c>
      <c r="C793" s="662" t="s">
        <v>587</v>
      </c>
      <c r="D793" s="663" t="s">
        <v>2540</v>
      </c>
      <c r="E793" s="662" t="s">
        <v>596</v>
      </c>
      <c r="F793" s="663" t="s">
        <v>2543</v>
      </c>
      <c r="G793" s="662" t="s">
        <v>608</v>
      </c>
      <c r="H793" s="662" t="s">
        <v>2426</v>
      </c>
      <c r="I793" s="662" t="s">
        <v>216</v>
      </c>
      <c r="J793" s="662" t="s">
        <v>2427</v>
      </c>
      <c r="K793" s="662"/>
      <c r="L793" s="664">
        <v>596.84161577927307</v>
      </c>
      <c r="M793" s="664">
        <v>3</v>
      </c>
      <c r="N793" s="665">
        <v>1790.5248473378192</v>
      </c>
    </row>
    <row r="794" spans="1:14" ht="14.4" customHeight="1" x14ac:dyDescent="0.3">
      <c r="A794" s="660" t="s">
        <v>571</v>
      </c>
      <c r="B794" s="661" t="s">
        <v>572</v>
      </c>
      <c r="C794" s="662" t="s">
        <v>587</v>
      </c>
      <c r="D794" s="663" t="s">
        <v>2540</v>
      </c>
      <c r="E794" s="662" t="s">
        <v>596</v>
      </c>
      <c r="F794" s="663" t="s">
        <v>2543</v>
      </c>
      <c r="G794" s="662" t="s">
        <v>608</v>
      </c>
      <c r="H794" s="662" t="s">
        <v>1117</v>
      </c>
      <c r="I794" s="662" t="s">
        <v>216</v>
      </c>
      <c r="J794" s="662" t="s">
        <v>1118</v>
      </c>
      <c r="K794" s="662" t="s">
        <v>1119</v>
      </c>
      <c r="L794" s="664">
        <v>75.02000000000001</v>
      </c>
      <c r="M794" s="664">
        <v>2</v>
      </c>
      <c r="N794" s="665">
        <v>150.04000000000002</v>
      </c>
    </row>
    <row r="795" spans="1:14" ht="14.4" customHeight="1" x14ac:dyDescent="0.3">
      <c r="A795" s="660" t="s">
        <v>571</v>
      </c>
      <c r="B795" s="661" t="s">
        <v>572</v>
      </c>
      <c r="C795" s="662" t="s">
        <v>587</v>
      </c>
      <c r="D795" s="663" t="s">
        <v>2540</v>
      </c>
      <c r="E795" s="662" t="s">
        <v>596</v>
      </c>
      <c r="F795" s="663" t="s">
        <v>2543</v>
      </c>
      <c r="G795" s="662" t="s">
        <v>608</v>
      </c>
      <c r="H795" s="662" t="s">
        <v>2428</v>
      </c>
      <c r="I795" s="662" t="s">
        <v>2429</v>
      </c>
      <c r="J795" s="662" t="s">
        <v>2430</v>
      </c>
      <c r="K795" s="662" t="s">
        <v>2431</v>
      </c>
      <c r="L795" s="664">
        <v>7312.8369860867651</v>
      </c>
      <c r="M795" s="664">
        <v>10</v>
      </c>
      <c r="N795" s="665">
        <v>73128.36986086765</v>
      </c>
    </row>
    <row r="796" spans="1:14" ht="14.4" customHeight="1" x14ac:dyDescent="0.3">
      <c r="A796" s="660" t="s">
        <v>571</v>
      </c>
      <c r="B796" s="661" t="s">
        <v>572</v>
      </c>
      <c r="C796" s="662" t="s">
        <v>587</v>
      </c>
      <c r="D796" s="663" t="s">
        <v>2540</v>
      </c>
      <c r="E796" s="662" t="s">
        <v>596</v>
      </c>
      <c r="F796" s="663" t="s">
        <v>2543</v>
      </c>
      <c r="G796" s="662" t="s">
        <v>608</v>
      </c>
      <c r="H796" s="662" t="s">
        <v>2432</v>
      </c>
      <c r="I796" s="662" t="s">
        <v>2432</v>
      </c>
      <c r="J796" s="662" t="s">
        <v>2433</v>
      </c>
      <c r="K796" s="662" t="s">
        <v>2434</v>
      </c>
      <c r="L796" s="664">
        <v>6529.6120000000001</v>
      </c>
      <c r="M796" s="664">
        <v>5</v>
      </c>
      <c r="N796" s="665">
        <v>32648.06</v>
      </c>
    </row>
    <row r="797" spans="1:14" ht="14.4" customHeight="1" x14ac:dyDescent="0.3">
      <c r="A797" s="660" t="s">
        <v>571</v>
      </c>
      <c r="B797" s="661" t="s">
        <v>572</v>
      </c>
      <c r="C797" s="662" t="s">
        <v>587</v>
      </c>
      <c r="D797" s="663" t="s">
        <v>2540</v>
      </c>
      <c r="E797" s="662" t="s">
        <v>596</v>
      </c>
      <c r="F797" s="663" t="s">
        <v>2543</v>
      </c>
      <c r="G797" s="662" t="s">
        <v>608</v>
      </c>
      <c r="H797" s="662" t="s">
        <v>2391</v>
      </c>
      <c r="I797" s="662" t="s">
        <v>2392</v>
      </c>
      <c r="J797" s="662" t="s">
        <v>2393</v>
      </c>
      <c r="K797" s="662" t="s">
        <v>2394</v>
      </c>
      <c r="L797" s="664">
        <v>6760.457196433681</v>
      </c>
      <c r="M797" s="664">
        <v>7</v>
      </c>
      <c r="N797" s="665">
        <v>47323.200375035769</v>
      </c>
    </row>
    <row r="798" spans="1:14" ht="14.4" customHeight="1" x14ac:dyDescent="0.3">
      <c r="A798" s="660" t="s">
        <v>571</v>
      </c>
      <c r="B798" s="661" t="s">
        <v>572</v>
      </c>
      <c r="C798" s="662" t="s">
        <v>587</v>
      </c>
      <c r="D798" s="663" t="s">
        <v>2540</v>
      </c>
      <c r="E798" s="662" t="s">
        <v>596</v>
      </c>
      <c r="F798" s="663" t="s">
        <v>2543</v>
      </c>
      <c r="G798" s="662" t="s">
        <v>608</v>
      </c>
      <c r="H798" s="662" t="s">
        <v>2435</v>
      </c>
      <c r="I798" s="662" t="s">
        <v>2435</v>
      </c>
      <c r="J798" s="662" t="s">
        <v>2436</v>
      </c>
      <c r="K798" s="662" t="s">
        <v>2437</v>
      </c>
      <c r="L798" s="664">
        <v>12362.195</v>
      </c>
      <c r="M798" s="664">
        <v>2</v>
      </c>
      <c r="N798" s="665">
        <v>24724.39</v>
      </c>
    </row>
    <row r="799" spans="1:14" ht="14.4" customHeight="1" x14ac:dyDescent="0.3">
      <c r="A799" s="660" t="s">
        <v>571</v>
      </c>
      <c r="B799" s="661" t="s">
        <v>572</v>
      </c>
      <c r="C799" s="662" t="s">
        <v>590</v>
      </c>
      <c r="D799" s="663" t="s">
        <v>2541</v>
      </c>
      <c r="E799" s="662" t="s">
        <v>596</v>
      </c>
      <c r="F799" s="663" t="s">
        <v>2543</v>
      </c>
      <c r="G799" s="662" t="s">
        <v>608</v>
      </c>
      <c r="H799" s="662" t="s">
        <v>2438</v>
      </c>
      <c r="I799" s="662" t="s">
        <v>2439</v>
      </c>
      <c r="J799" s="662" t="s">
        <v>2440</v>
      </c>
      <c r="K799" s="662" t="s">
        <v>2441</v>
      </c>
      <c r="L799" s="664">
        <v>97.970000000000027</v>
      </c>
      <c r="M799" s="664">
        <v>1</v>
      </c>
      <c r="N799" s="665">
        <v>97.970000000000027</v>
      </c>
    </row>
    <row r="800" spans="1:14" ht="14.4" customHeight="1" x14ac:dyDescent="0.3">
      <c r="A800" s="660" t="s">
        <v>571</v>
      </c>
      <c r="B800" s="661" t="s">
        <v>572</v>
      </c>
      <c r="C800" s="662" t="s">
        <v>590</v>
      </c>
      <c r="D800" s="663" t="s">
        <v>2541</v>
      </c>
      <c r="E800" s="662" t="s">
        <v>596</v>
      </c>
      <c r="F800" s="663" t="s">
        <v>2543</v>
      </c>
      <c r="G800" s="662" t="s">
        <v>608</v>
      </c>
      <c r="H800" s="662" t="s">
        <v>964</v>
      </c>
      <c r="I800" s="662" t="s">
        <v>216</v>
      </c>
      <c r="J800" s="662" t="s">
        <v>965</v>
      </c>
      <c r="K800" s="662"/>
      <c r="L800" s="664">
        <v>191.13055077257789</v>
      </c>
      <c r="M800" s="664">
        <v>3</v>
      </c>
      <c r="N800" s="665">
        <v>573.3916523177337</v>
      </c>
    </row>
    <row r="801" spans="1:14" ht="14.4" customHeight="1" x14ac:dyDescent="0.3">
      <c r="A801" s="660" t="s">
        <v>571</v>
      </c>
      <c r="B801" s="661" t="s">
        <v>572</v>
      </c>
      <c r="C801" s="662" t="s">
        <v>590</v>
      </c>
      <c r="D801" s="663" t="s">
        <v>2541</v>
      </c>
      <c r="E801" s="662" t="s">
        <v>596</v>
      </c>
      <c r="F801" s="663" t="s">
        <v>2543</v>
      </c>
      <c r="G801" s="662" t="s">
        <v>608</v>
      </c>
      <c r="H801" s="662" t="s">
        <v>2442</v>
      </c>
      <c r="I801" s="662" t="s">
        <v>216</v>
      </c>
      <c r="J801" s="662" t="s">
        <v>2443</v>
      </c>
      <c r="K801" s="662"/>
      <c r="L801" s="664">
        <v>320.34368121950655</v>
      </c>
      <c r="M801" s="664">
        <v>1</v>
      </c>
      <c r="N801" s="665">
        <v>320.34368121950655</v>
      </c>
    </row>
    <row r="802" spans="1:14" ht="14.4" customHeight="1" x14ac:dyDescent="0.3">
      <c r="A802" s="660" t="s">
        <v>571</v>
      </c>
      <c r="B802" s="661" t="s">
        <v>572</v>
      </c>
      <c r="C802" s="662" t="s">
        <v>590</v>
      </c>
      <c r="D802" s="663" t="s">
        <v>2541</v>
      </c>
      <c r="E802" s="662" t="s">
        <v>596</v>
      </c>
      <c r="F802" s="663" t="s">
        <v>2543</v>
      </c>
      <c r="G802" s="662" t="s">
        <v>608</v>
      </c>
      <c r="H802" s="662" t="s">
        <v>2444</v>
      </c>
      <c r="I802" s="662" t="s">
        <v>216</v>
      </c>
      <c r="J802" s="662" t="s">
        <v>2445</v>
      </c>
      <c r="K802" s="662"/>
      <c r="L802" s="664">
        <v>38.200000000000003</v>
      </c>
      <c r="M802" s="664">
        <v>3</v>
      </c>
      <c r="N802" s="665">
        <v>114.60000000000001</v>
      </c>
    </row>
    <row r="803" spans="1:14" ht="14.4" customHeight="1" x14ac:dyDescent="0.3">
      <c r="A803" s="660" t="s">
        <v>571</v>
      </c>
      <c r="B803" s="661" t="s">
        <v>572</v>
      </c>
      <c r="C803" s="662" t="s">
        <v>590</v>
      </c>
      <c r="D803" s="663" t="s">
        <v>2541</v>
      </c>
      <c r="E803" s="662" t="s">
        <v>2446</v>
      </c>
      <c r="F803" s="663" t="s">
        <v>2549</v>
      </c>
      <c r="G803" s="662" t="s">
        <v>1429</v>
      </c>
      <c r="H803" s="662" t="s">
        <v>2447</v>
      </c>
      <c r="I803" s="662" t="s">
        <v>2448</v>
      </c>
      <c r="J803" s="662" t="s">
        <v>2449</v>
      </c>
      <c r="K803" s="662" t="s">
        <v>2450</v>
      </c>
      <c r="L803" s="664">
        <v>2089.3529999999996</v>
      </c>
      <c r="M803" s="664">
        <v>1</v>
      </c>
      <c r="N803" s="665">
        <v>2089.3529999999996</v>
      </c>
    </row>
    <row r="804" spans="1:14" ht="14.4" customHeight="1" x14ac:dyDescent="0.3">
      <c r="A804" s="660" t="s">
        <v>571</v>
      </c>
      <c r="B804" s="661" t="s">
        <v>572</v>
      </c>
      <c r="C804" s="662" t="s">
        <v>593</v>
      </c>
      <c r="D804" s="663" t="s">
        <v>2542</v>
      </c>
      <c r="E804" s="662" t="s">
        <v>2415</v>
      </c>
      <c r="F804" s="663" t="s">
        <v>2547</v>
      </c>
      <c r="G804" s="662" t="s">
        <v>608</v>
      </c>
      <c r="H804" s="662" t="s">
        <v>2451</v>
      </c>
      <c r="I804" s="662" t="s">
        <v>2452</v>
      </c>
      <c r="J804" s="662" t="s">
        <v>2453</v>
      </c>
      <c r="K804" s="662" t="s">
        <v>2454</v>
      </c>
      <c r="L804" s="664">
        <v>56925.64127959279</v>
      </c>
      <c r="M804" s="664">
        <v>64</v>
      </c>
      <c r="N804" s="665">
        <v>3643241.0418939386</v>
      </c>
    </row>
    <row r="805" spans="1:14" ht="14.4" customHeight="1" x14ac:dyDescent="0.3">
      <c r="A805" s="660" t="s">
        <v>571</v>
      </c>
      <c r="B805" s="661" t="s">
        <v>572</v>
      </c>
      <c r="C805" s="662" t="s">
        <v>593</v>
      </c>
      <c r="D805" s="663" t="s">
        <v>2542</v>
      </c>
      <c r="E805" s="662" t="s">
        <v>2415</v>
      </c>
      <c r="F805" s="663" t="s">
        <v>2547</v>
      </c>
      <c r="G805" s="662" t="s">
        <v>608</v>
      </c>
      <c r="H805" s="662" t="s">
        <v>2455</v>
      </c>
      <c r="I805" s="662" t="s">
        <v>2456</v>
      </c>
      <c r="J805" s="662" t="s">
        <v>2457</v>
      </c>
      <c r="K805" s="662" t="s">
        <v>2458</v>
      </c>
      <c r="L805" s="664">
        <v>7690.7981635085198</v>
      </c>
      <c r="M805" s="664">
        <v>33.350991699999994</v>
      </c>
      <c r="N805" s="665">
        <v>256495.74571754783</v>
      </c>
    </row>
    <row r="806" spans="1:14" ht="14.4" customHeight="1" x14ac:dyDescent="0.3">
      <c r="A806" s="660" t="s">
        <v>571</v>
      </c>
      <c r="B806" s="661" t="s">
        <v>572</v>
      </c>
      <c r="C806" s="662" t="s">
        <v>593</v>
      </c>
      <c r="D806" s="663" t="s">
        <v>2542</v>
      </c>
      <c r="E806" s="662" t="s">
        <v>2415</v>
      </c>
      <c r="F806" s="663" t="s">
        <v>2547</v>
      </c>
      <c r="G806" s="662" t="s">
        <v>608</v>
      </c>
      <c r="H806" s="662" t="s">
        <v>2459</v>
      </c>
      <c r="I806" s="662" t="s">
        <v>2460</v>
      </c>
      <c r="J806" s="662" t="s">
        <v>2457</v>
      </c>
      <c r="K806" s="662" t="s">
        <v>2461</v>
      </c>
      <c r="L806" s="664">
        <v>30899.222415233864</v>
      </c>
      <c r="M806" s="664">
        <v>41.8797012</v>
      </c>
      <c r="N806" s="665">
        <v>1294050.2020623365</v>
      </c>
    </row>
    <row r="807" spans="1:14" ht="14.4" customHeight="1" x14ac:dyDescent="0.3">
      <c r="A807" s="660" t="s">
        <v>571</v>
      </c>
      <c r="B807" s="661" t="s">
        <v>572</v>
      </c>
      <c r="C807" s="662" t="s">
        <v>593</v>
      </c>
      <c r="D807" s="663" t="s">
        <v>2542</v>
      </c>
      <c r="E807" s="662" t="s">
        <v>2415</v>
      </c>
      <c r="F807" s="663" t="s">
        <v>2547</v>
      </c>
      <c r="G807" s="662" t="s">
        <v>608</v>
      </c>
      <c r="H807" s="662" t="s">
        <v>2462</v>
      </c>
      <c r="I807" s="662" t="s">
        <v>2463</v>
      </c>
      <c r="J807" s="662" t="s">
        <v>2464</v>
      </c>
      <c r="K807" s="662" t="s">
        <v>1258</v>
      </c>
      <c r="L807" s="664">
        <v>24483.432269272354</v>
      </c>
      <c r="M807" s="664">
        <v>4</v>
      </c>
      <c r="N807" s="665">
        <v>97933.729077089418</v>
      </c>
    </row>
    <row r="808" spans="1:14" ht="14.4" customHeight="1" x14ac:dyDescent="0.3">
      <c r="A808" s="660" t="s">
        <v>571</v>
      </c>
      <c r="B808" s="661" t="s">
        <v>572</v>
      </c>
      <c r="C808" s="662" t="s">
        <v>593</v>
      </c>
      <c r="D808" s="663" t="s">
        <v>2542</v>
      </c>
      <c r="E808" s="662" t="s">
        <v>2415</v>
      </c>
      <c r="F808" s="663" t="s">
        <v>2547</v>
      </c>
      <c r="G808" s="662" t="s">
        <v>608</v>
      </c>
      <c r="H808" s="662" t="s">
        <v>2465</v>
      </c>
      <c r="I808" s="662" t="s">
        <v>2465</v>
      </c>
      <c r="J808" s="662" t="s">
        <v>2464</v>
      </c>
      <c r="K808" s="662" t="s">
        <v>2466</v>
      </c>
      <c r="L808" s="664">
        <v>5106.9799999999996</v>
      </c>
      <c r="M808" s="664">
        <v>4</v>
      </c>
      <c r="N808" s="665">
        <v>20427.919999999998</v>
      </c>
    </row>
    <row r="809" spans="1:14" ht="14.4" customHeight="1" x14ac:dyDescent="0.3">
      <c r="A809" s="660" t="s">
        <v>571</v>
      </c>
      <c r="B809" s="661" t="s">
        <v>572</v>
      </c>
      <c r="C809" s="662" t="s">
        <v>593</v>
      </c>
      <c r="D809" s="663" t="s">
        <v>2542</v>
      </c>
      <c r="E809" s="662" t="s">
        <v>2415</v>
      </c>
      <c r="F809" s="663" t="s">
        <v>2547</v>
      </c>
      <c r="G809" s="662" t="s">
        <v>608</v>
      </c>
      <c r="H809" s="662" t="s">
        <v>2467</v>
      </c>
      <c r="I809" s="662" t="s">
        <v>2467</v>
      </c>
      <c r="J809" s="662" t="s">
        <v>2468</v>
      </c>
      <c r="K809" s="662" t="s">
        <v>2469</v>
      </c>
      <c r="L809" s="664">
        <v>68524.598697277615</v>
      </c>
      <c r="M809" s="664">
        <v>13</v>
      </c>
      <c r="N809" s="665">
        <v>890819.78306460893</v>
      </c>
    </row>
    <row r="810" spans="1:14" ht="14.4" customHeight="1" x14ac:dyDescent="0.3">
      <c r="A810" s="660" t="s">
        <v>571</v>
      </c>
      <c r="B810" s="661" t="s">
        <v>572</v>
      </c>
      <c r="C810" s="662" t="s">
        <v>593</v>
      </c>
      <c r="D810" s="663" t="s">
        <v>2542</v>
      </c>
      <c r="E810" s="662" t="s">
        <v>2415</v>
      </c>
      <c r="F810" s="663" t="s">
        <v>2547</v>
      </c>
      <c r="G810" s="662" t="s">
        <v>608</v>
      </c>
      <c r="H810" s="662" t="s">
        <v>2470</v>
      </c>
      <c r="I810" s="662" t="s">
        <v>2470</v>
      </c>
      <c r="J810" s="662" t="s">
        <v>2471</v>
      </c>
      <c r="K810" s="662" t="s">
        <v>2472</v>
      </c>
      <c r="L810" s="664">
        <v>9133.7526666666654</v>
      </c>
      <c r="M810" s="664">
        <v>15</v>
      </c>
      <c r="N810" s="665">
        <v>137006.28999999998</v>
      </c>
    </row>
    <row r="811" spans="1:14" ht="14.4" customHeight="1" x14ac:dyDescent="0.3">
      <c r="A811" s="660" t="s">
        <v>571</v>
      </c>
      <c r="B811" s="661" t="s">
        <v>572</v>
      </c>
      <c r="C811" s="662" t="s">
        <v>593</v>
      </c>
      <c r="D811" s="663" t="s">
        <v>2542</v>
      </c>
      <c r="E811" s="662" t="s">
        <v>2415</v>
      </c>
      <c r="F811" s="663" t="s">
        <v>2547</v>
      </c>
      <c r="G811" s="662" t="s">
        <v>608</v>
      </c>
      <c r="H811" s="662" t="s">
        <v>2473</v>
      </c>
      <c r="I811" s="662" t="s">
        <v>2474</v>
      </c>
      <c r="J811" s="662" t="s">
        <v>2475</v>
      </c>
      <c r="K811" s="662" t="s">
        <v>2476</v>
      </c>
      <c r="L811" s="664">
        <v>101844.61</v>
      </c>
      <c r="M811" s="664">
        <v>3</v>
      </c>
      <c r="N811" s="665">
        <v>305533.83</v>
      </c>
    </row>
    <row r="812" spans="1:14" ht="14.4" customHeight="1" x14ac:dyDescent="0.3">
      <c r="A812" s="660" t="s">
        <v>571</v>
      </c>
      <c r="B812" s="661" t="s">
        <v>572</v>
      </c>
      <c r="C812" s="662" t="s">
        <v>593</v>
      </c>
      <c r="D812" s="663" t="s">
        <v>2542</v>
      </c>
      <c r="E812" s="662" t="s">
        <v>2415</v>
      </c>
      <c r="F812" s="663" t="s">
        <v>2547</v>
      </c>
      <c r="G812" s="662" t="s">
        <v>608</v>
      </c>
      <c r="H812" s="662" t="s">
        <v>2477</v>
      </c>
      <c r="I812" s="662" t="s">
        <v>2477</v>
      </c>
      <c r="J812" s="662" t="s">
        <v>2453</v>
      </c>
      <c r="K812" s="662" t="s">
        <v>2478</v>
      </c>
      <c r="L812" s="664">
        <v>169235.12</v>
      </c>
      <c r="M812" s="664">
        <v>9</v>
      </c>
      <c r="N812" s="665">
        <v>1523116.08</v>
      </c>
    </row>
    <row r="813" spans="1:14" ht="14.4" customHeight="1" x14ac:dyDescent="0.3">
      <c r="A813" s="660" t="s">
        <v>571</v>
      </c>
      <c r="B813" s="661" t="s">
        <v>572</v>
      </c>
      <c r="C813" s="662" t="s">
        <v>593</v>
      </c>
      <c r="D813" s="663" t="s">
        <v>2542</v>
      </c>
      <c r="E813" s="662" t="s">
        <v>2415</v>
      </c>
      <c r="F813" s="663" t="s">
        <v>2547</v>
      </c>
      <c r="G813" s="662" t="s">
        <v>608</v>
      </c>
      <c r="H813" s="662" t="s">
        <v>2479</v>
      </c>
      <c r="I813" s="662" t="s">
        <v>2480</v>
      </c>
      <c r="J813" s="662" t="s">
        <v>2481</v>
      </c>
      <c r="K813" s="662" t="s">
        <v>2482</v>
      </c>
      <c r="L813" s="664">
        <v>14391.353870425792</v>
      </c>
      <c r="M813" s="664">
        <v>177.85405259999993</v>
      </c>
      <c r="N813" s="665">
        <v>2559560.6082559214</v>
      </c>
    </row>
    <row r="814" spans="1:14" ht="14.4" customHeight="1" x14ac:dyDescent="0.3">
      <c r="A814" s="660" t="s">
        <v>571</v>
      </c>
      <c r="B814" s="661" t="s">
        <v>572</v>
      </c>
      <c r="C814" s="662" t="s">
        <v>593</v>
      </c>
      <c r="D814" s="663" t="s">
        <v>2542</v>
      </c>
      <c r="E814" s="662" t="s">
        <v>2415</v>
      </c>
      <c r="F814" s="663" t="s">
        <v>2547</v>
      </c>
      <c r="G814" s="662" t="s">
        <v>608</v>
      </c>
      <c r="H814" s="662" t="s">
        <v>2483</v>
      </c>
      <c r="I814" s="662" t="s">
        <v>2484</v>
      </c>
      <c r="J814" s="662" t="s">
        <v>2485</v>
      </c>
      <c r="K814" s="662" t="s">
        <v>2486</v>
      </c>
      <c r="L814" s="664">
        <v>28487.989339049047</v>
      </c>
      <c r="M814" s="664">
        <v>15</v>
      </c>
      <c r="N814" s="665">
        <v>427319.84008573572</v>
      </c>
    </row>
    <row r="815" spans="1:14" ht="14.4" customHeight="1" x14ac:dyDescent="0.3">
      <c r="A815" s="660" t="s">
        <v>571</v>
      </c>
      <c r="B815" s="661" t="s">
        <v>572</v>
      </c>
      <c r="C815" s="662" t="s">
        <v>593</v>
      </c>
      <c r="D815" s="663" t="s">
        <v>2542</v>
      </c>
      <c r="E815" s="662" t="s">
        <v>2415</v>
      </c>
      <c r="F815" s="663" t="s">
        <v>2547</v>
      </c>
      <c r="G815" s="662" t="s">
        <v>608</v>
      </c>
      <c r="H815" s="662" t="s">
        <v>2487</v>
      </c>
      <c r="I815" s="662" t="s">
        <v>2488</v>
      </c>
      <c r="J815" s="662" t="s">
        <v>2489</v>
      </c>
      <c r="K815" s="662" t="s">
        <v>2490</v>
      </c>
      <c r="L815" s="664">
        <v>57732.138744269752</v>
      </c>
      <c r="M815" s="664">
        <v>16</v>
      </c>
      <c r="N815" s="665">
        <v>923714.21990831604</v>
      </c>
    </row>
    <row r="816" spans="1:14" ht="14.4" customHeight="1" x14ac:dyDescent="0.3">
      <c r="A816" s="660" t="s">
        <v>571</v>
      </c>
      <c r="B816" s="661" t="s">
        <v>572</v>
      </c>
      <c r="C816" s="662" t="s">
        <v>593</v>
      </c>
      <c r="D816" s="663" t="s">
        <v>2542</v>
      </c>
      <c r="E816" s="662" t="s">
        <v>2415</v>
      </c>
      <c r="F816" s="663" t="s">
        <v>2547</v>
      </c>
      <c r="G816" s="662" t="s">
        <v>608</v>
      </c>
      <c r="H816" s="662" t="s">
        <v>2491</v>
      </c>
      <c r="I816" s="662" t="s">
        <v>2492</v>
      </c>
      <c r="J816" s="662" t="s">
        <v>2493</v>
      </c>
      <c r="K816" s="662" t="s">
        <v>2494</v>
      </c>
      <c r="L816" s="664">
        <v>111224.07934995227</v>
      </c>
      <c r="M816" s="664">
        <v>26</v>
      </c>
      <c r="N816" s="665">
        <v>2891826.0630987589</v>
      </c>
    </row>
    <row r="817" spans="1:14" ht="14.4" customHeight="1" x14ac:dyDescent="0.3">
      <c r="A817" s="660" t="s">
        <v>571</v>
      </c>
      <c r="B817" s="661" t="s">
        <v>572</v>
      </c>
      <c r="C817" s="662" t="s">
        <v>593</v>
      </c>
      <c r="D817" s="663" t="s">
        <v>2542</v>
      </c>
      <c r="E817" s="662" t="s">
        <v>2415</v>
      </c>
      <c r="F817" s="663" t="s">
        <v>2547</v>
      </c>
      <c r="G817" s="662" t="s">
        <v>608</v>
      </c>
      <c r="H817" s="662" t="s">
        <v>2495</v>
      </c>
      <c r="I817" s="662" t="s">
        <v>2496</v>
      </c>
      <c r="J817" s="662" t="s">
        <v>2497</v>
      </c>
      <c r="K817" s="662" t="s">
        <v>2498</v>
      </c>
      <c r="L817" s="664">
        <v>78826.98</v>
      </c>
      <c r="M817" s="664">
        <v>6</v>
      </c>
      <c r="N817" s="665">
        <v>472961.87999999995</v>
      </c>
    </row>
    <row r="818" spans="1:14" ht="14.4" customHeight="1" x14ac:dyDescent="0.3">
      <c r="A818" s="660" t="s">
        <v>571</v>
      </c>
      <c r="B818" s="661" t="s">
        <v>572</v>
      </c>
      <c r="C818" s="662" t="s">
        <v>593</v>
      </c>
      <c r="D818" s="663" t="s">
        <v>2542</v>
      </c>
      <c r="E818" s="662" t="s">
        <v>2415</v>
      </c>
      <c r="F818" s="663" t="s">
        <v>2547</v>
      </c>
      <c r="G818" s="662" t="s">
        <v>608</v>
      </c>
      <c r="H818" s="662" t="s">
        <v>2499</v>
      </c>
      <c r="I818" s="662" t="s">
        <v>2500</v>
      </c>
      <c r="J818" s="662" t="s">
        <v>2501</v>
      </c>
      <c r="K818" s="662" t="s">
        <v>2502</v>
      </c>
      <c r="L818" s="664">
        <v>5136.3916692652174</v>
      </c>
      <c r="M818" s="664">
        <v>485.24399999999997</v>
      </c>
      <c r="N818" s="665">
        <v>2492403.2391609312</v>
      </c>
    </row>
    <row r="819" spans="1:14" ht="14.4" customHeight="1" x14ac:dyDescent="0.3">
      <c r="A819" s="660" t="s">
        <v>571</v>
      </c>
      <c r="B819" s="661" t="s">
        <v>572</v>
      </c>
      <c r="C819" s="662" t="s">
        <v>593</v>
      </c>
      <c r="D819" s="663" t="s">
        <v>2542</v>
      </c>
      <c r="E819" s="662" t="s">
        <v>2415</v>
      </c>
      <c r="F819" s="663" t="s">
        <v>2547</v>
      </c>
      <c r="G819" s="662" t="s">
        <v>608</v>
      </c>
      <c r="H819" s="662" t="s">
        <v>2503</v>
      </c>
      <c r="I819" s="662" t="s">
        <v>2504</v>
      </c>
      <c r="J819" s="662" t="s">
        <v>2505</v>
      </c>
      <c r="K819" s="662" t="s">
        <v>2506</v>
      </c>
      <c r="L819" s="664">
        <v>11036.088040788742</v>
      </c>
      <c r="M819" s="664">
        <v>95</v>
      </c>
      <c r="N819" s="665">
        <v>1048428.3638749305</v>
      </c>
    </row>
    <row r="820" spans="1:14" ht="14.4" customHeight="1" x14ac:dyDescent="0.3">
      <c r="A820" s="660" t="s">
        <v>571</v>
      </c>
      <c r="B820" s="661" t="s">
        <v>572</v>
      </c>
      <c r="C820" s="662" t="s">
        <v>593</v>
      </c>
      <c r="D820" s="663" t="s">
        <v>2542</v>
      </c>
      <c r="E820" s="662" t="s">
        <v>2415</v>
      </c>
      <c r="F820" s="663" t="s">
        <v>2547</v>
      </c>
      <c r="G820" s="662" t="s">
        <v>608</v>
      </c>
      <c r="H820" s="662" t="s">
        <v>2507</v>
      </c>
      <c r="I820" s="662" t="s">
        <v>2507</v>
      </c>
      <c r="J820" s="662" t="s">
        <v>2508</v>
      </c>
      <c r="K820" s="662" t="s">
        <v>947</v>
      </c>
      <c r="L820" s="664">
        <v>88709.190479881378</v>
      </c>
      <c r="M820" s="664">
        <v>16</v>
      </c>
      <c r="N820" s="665">
        <v>1419347.047678102</v>
      </c>
    </row>
    <row r="821" spans="1:14" ht="14.4" customHeight="1" x14ac:dyDescent="0.3">
      <c r="A821" s="660" t="s">
        <v>571</v>
      </c>
      <c r="B821" s="661" t="s">
        <v>572</v>
      </c>
      <c r="C821" s="662" t="s">
        <v>593</v>
      </c>
      <c r="D821" s="663" t="s">
        <v>2542</v>
      </c>
      <c r="E821" s="662" t="s">
        <v>2415</v>
      </c>
      <c r="F821" s="663" t="s">
        <v>2547</v>
      </c>
      <c r="G821" s="662" t="s">
        <v>608</v>
      </c>
      <c r="H821" s="662" t="s">
        <v>2509</v>
      </c>
      <c r="I821" s="662" t="s">
        <v>2509</v>
      </c>
      <c r="J821" s="662" t="s">
        <v>2510</v>
      </c>
      <c r="K821" s="662" t="s">
        <v>2511</v>
      </c>
      <c r="L821" s="664">
        <v>76619.329293294621</v>
      </c>
      <c r="M821" s="664">
        <v>14</v>
      </c>
      <c r="N821" s="665">
        <v>1072670.6101061248</v>
      </c>
    </row>
    <row r="822" spans="1:14" ht="14.4" customHeight="1" x14ac:dyDescent="0.3">
      <c r="A822" s="660" t="s">
        <v>571</v>
      </c>
      <c r="B822" s="661" t="s">
        <v>572</v>
      </c>
      <c r="C822" s="662" t="s">
        <v>593</v>
      </c>
      <c r="D822" s="663" t="s">
        <v>2542</v>
      </c>
      <c r="E822" s="662" t="s">
        <v>2415</v>
      </c>
      <c r="F822" s="663" t="s">
        <v>2547</v>
      </c>
      <c r="G822" s="662" t="s">
        <v>608</v>
      </c>
      <c r="H822" s="662" t="s">
        <v>2512</v>
      </c>
      <c r="I822" s="662" t="s">
        <v>2513</v>
      </c>
      <c r="J822" s="662" t="s">
        <v>2514</v>
      </c>
      <c r="K822" s="662" t="s">
        <v>2515</v>
      </c>
      <c r="L822" s="664">
        <v>16928.330000000002</v>
      </c>
      <c r="M822" s="664">
        <v>2</v>
      </c>
      <c r="N822" s="665">
        <v>33856.660000000003</v>
      </c>
    </row>
    <row r="823" spans="1:14" ht="14.4" customHeight="1" x14ac:dyDescent="0.3">
      <c r="A823" s="660" t="s">
        <v>571</v>
      </c>
      <c r="B823" s="661" t="s">
        <v>572</v>
      </c>
      <c r="C823" s="662" t="s">
        <v>593</v>
      </c>
      <c r="D823" s="663" t="s">
        <v>2542</v>
      </c>
      <c r="E823" s="662" t="s">
        <v>2415</v>
      </c>
      <c r="F823" s="663" t="s">
        <v>2547</v>
      </c>
      <c r="G823" s="662" t="s">
        <v>608</v>
      </c>
      <c r="H823" s="662" t="s">
        <v>2516</v>
      </c>
      <c r="I823" s="662" t="s">
        <v>2516</v>
      </c>
      <c r="J823" s="662" t="s">
        <v>2517</v>
      </c>
      <c r="K823" s="662" t="s">
        <v>2518</v>
      </c>
      <c r="L823" s="664">
        <v>54368.489999999991</v>
      </c>
      <c r="M823" s="664">
        <v>20</v>
      </c>
      <c r="N823" s="665">
        <v>1087369.7999999998</v>
      </c>
    </row>
    <row r="824" spans="1:14" ht="14.4" customHeight="1" x14ac:dyDescent="0.3">
      <c r="A824" s="660" t="s">
        <v>571</v>
      </c>
      <c r="B824" s="661" t="s">
        <v>572</v>
      </c>
      <c r="C824" s="662" t="s">
        <v>593</v>
      </c>
      <c r="D824" s="663" t="s">
        <v>2542</v>
      </c>
      <c r="E824" s="662" t="s">
        <v>2415</v>
      </c>
      <c r="F824" s="663" t="s">
        <v>2547</v>
      </c>
      <c r="G824" s="662" t="s">
        <v>608</v>
      </c>
      <c r="H824" s="662" t="s">
        <v>2519</v>
      </c>
      <c r="I824" s="662" t="s">
        <v>2519</v>
      </c>
      <c r="J824" s="662" t="s">
        <v>2520</v>
      </c>
      <c r="K824" s="662" t="s">
        <v>2521</v>
      </c>
      <c r="L824" s="664">
        <v>374285.40333333338</v>
      </c>
      <c r="M824" s="664">
        <v>6</v>
      </c>
      <c r="N824" s="665">
        <v>2245712.4200000004</v>
      </c>
    </row>
    <row r="825" spans="1:14" ht="14.4" customHeight="1" x14ac:dyDescent="0.3">
      <c r="A825" s="660" t="s">
        <v>571</v>
      </c>
      <c r="B825" s="661" t="s">
        <v>572</v>
      </c>
      <c r="C825" s="662" t="s">
        <v>593</v>
      </c>
      <c r="D825" s="663" t="s">
        <v>2542</v>
      </c>
      <c r="E825" s="662" t="s">
        <v>2415</v>
      </c>
      <c r="F825" s="663" t="s">
        <v>2547</v>
      </c>
      <c r="G825" s="662" t="s">
        <v>608</v>
      </c>
      <c r="H825" s="662" t="s">
        <v>2522</v>
      </c>
      <c r="I825" s="662" t="s">
        <v>2522</v>
      </c>
      <c r="J825" s="662" t="s">
        <v>2523</v>
      </c>
      <c r="K825" s="662" t="s">
        <v>2524</v>
      </c>
      <c r="L825" s="664">
        <v>93500</v>
      </c>
      <c r="M825" s="664">
        <v>3</v>
      </c>
      <c r="N825" s="665">
        <v>280500</v>
      </c>
    </row>
    <row r="826" spans="1:14" ht="14.4" customHeight="1" x14ac:dyDescent="0.3">
      <c r="A826" s="660" t="s">
        <v>571</v>
      </c>
      <c r="B826" s="661" t="s">
        <v>572</v>
      </c>
      <c r="C826" s="662" t="s">
        <v>593</v>
      </c>
      <c r="D826" s="663" t="s">
        <v>2542</v>
      </c>
      <c r="E826" s="662" t="s">
        <v>2415</v>
      </c>
      <c r="F826" s="663" t="s">
        <v>2547</v>
      </c>
      <c r="G826" s="662" t="s">
        <v>608</v>
      </c>
      <c r="H826" s="662" t="s">
        <v>2525</v>
      </c>
      <c r="I826" s="662" t="s">
        <v>2525</v>
      </c>
      <c r="J826" s="662" t="s">
        <v>2526</v>
      </c>
      <c r="K826" s="662" t="s">
        <v>2527</v>
      </c>
      <c r="L826" s="664">
        <v>78660.805821541435</v>
      </c>
      <c r="M826" s="664">
        <v>41.918999999999997</v>
      </c>
      <c r="N826" s="665">
        <v>3297382.3192331954</v>
      </c>
    </row>
    <row r="827" spans="1:14" ht="14.4" customHeight="1" x14ac:dyDescent="0.3">
      <c r="A827" s="660" t="s">
        <v>571</v>
      </c>
      <c r="B827" s="661" t="s">
        <v>572</v>
      </c>
      <c r="C827" s="662" t="s">
        <v>593</v>
      </c>
      <c r="D827" s="663" t="s">
        <v>2542</v>
      </c>
      <c r="E827" s="662" t="s">
        <v>2415</v>
      </c>
      <c r="F827" s="663" t="s">
        <v>2547</v>
      </c>
      <c r="G827" s="662" t="s">
        <v>608</v>
      </c>
      <c r="H827" s="662" t="s">
        <v>2528</v>
      </c>
      <c r="I827" s="662" t="s">
        <v>2528</v>
      </c>
      <c r="J827" s="662" t="s">
        <v>2529</v>
      </c>
      <c r="K827" s="662" t="s">
        <v>2530</v>
      </c>
      <c r="L827" s="664">
        <v>42691.309085918496</v>
      </c>
      <c r="M827" s="664">
        <v>78</v>
      </c>
      <c r="N827" s="665">
        <v>3329922.1087016426</v>
      </c>
    </row>
    <row r="828" spans="1:14" ht="14.4" customHeight="1" x14ac:dyDescent="0.3">
      <c r="A828" s="660" t="s">
        <v>571</v>
      </c>
      <c r="B828" s="661" t="s">
        <v>572</v>
      </c>
      <c r="C828" s="662" t="s">
        <v>593</v>
      </c>
      <c r="D828" s="663" t="s">
        <v>2542</v>
      </c>
      <c r="E828" s="662" t="s">
        <v>2415</v>
      </c>
      <c r="F828" s="663" t="s">
        <v>2547</v>
      </c>
      <c r="G828" s="662" t="s">
        <v>608</v>
      </c>
      <c r="H828" s="662" t="s">
        <v>2531</v>
      </c>
      <c r="I828" s="662" t="s">
        <v>2531</v>
      </c>
      <c r="J828" s="662" t="s">
        <v>2532</v>
      </c>
      <c r="K828" s="662" t="s">
        <v>2533</v>
      </c>
      <c r="L828" s="664">
        <v>7888.73888888889</v>
      </c>
      <c r="M828" s="664">
        <v>18</v>
      </c>
      <c r="N828" s="665">
        <v>141997.30000000002</v>
      </c>
    </row>
    <row r="829" spans="1:14" ht="14.4" customHeight="1" thickBot="1" x14ac:dyDescent="0.35">
      <c r="A829" s="666" t="s">
        <v>571</v>
      </c>
      <c r="B829" s="667" t="s">
        <v>572</v>
      </c>
      <c r="C829" s="668" t="s">
        <v>593</v>
      </c>
      <c r="D829" s="669" t="s">
        <v>2542</v>
      </c>
      <c r="E829" s="668" t="s">
        <v>2415</v>
      </c>
      <c r="F829" s="669" t="s">
        <v>2547</v>
      </c>
      <c r="G829" s="668" t="s">
        <v>608</v>
      </c>
      <c r="H829" s="668" t="s">
        <v>2534</v>
      </c>
      <c r="I829" s="668" t="s">
        <v>2534</v>
      </c>
      <c r="J829" s="668" t="s">
        <v>2535</v>
      </c>
      <c r="K829" s="668" t="s">
        <v>2536</v>
      </c>
      <c r="L829" s="670">
        <v>20669.829120071037</v>
      </c>
      <c r="M829" s="670">
        <v>15</v>
      </c>
      <c r="N829" s="671">
        <v>310047.43680106557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63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2550</v>
      </c>
      <c r="B5" s="658">
        <v>8768.6222946412745</v>
      </c>
      <c r="C5" s="676">
        <v>6.961318902384038E-2</v>
      </c>
      <c r="D5" s="658">
        <v>117193.4607186551</v>
      </c>
      <c r="E5" s="676">
        <v>0.93038681097615961</v>
      </c>
      <c r="F5" s="659">
        <v>125962.08301329637</v>
      </c>
    </row>
    <row r="6" spans="1:6" ht="14.4" customHeight="1" x14ac:dyDescent="0.3">
      <c r="A6" s="687" t="s">
        <v>2551</v>
      </c>
      <c r="B6" s="664">
        <v>5135.3112043389056</v>
      </c>
      <c r="C6" s="677">
        <v>4.5194007021321534E-3</v>
      </c>
      <c r="D6" s="664">
        <v>1131146.1435284046</v>
      </c>
      <c r="E6" s="677">
        <v>0.99548059929786781</v>
      </c>
      <c r="F6" s="665">
        <v>1136281.4547327436</v>
      </c>
    </row>
    <row r="7" spans="1:6" ht="14.4" customHeight="1" x14ac:dyDescent="0.3">
      <c r="A7" s="687" t="s">
        <v>2552</v>
      </c>
      <c r="B7" s="664">
        <v>3357.9954548889941</v>
      </c>
      <c r="C7" s="677">
        <v>3.5541441962026139E-2</v>
      </c>
      <c r="D7" s="664">
        <v>91123.130507214824</v>
      </c>
      <c r="E7" s="677">
        <v>0.96445855803797387</v>
      </c>
      <c r="F7" s="665">
        <v>94481.125962103819</v>
      </c>
    </row>
    <row r="8" spans="1:6" ht="14.4" customHeight="1" thickBot="1" x14ac:dyDescent="0.35">
      <c r="A8" s="688" t="s">
        <v>2553</v>
      </c>
      <c r="B8" s="679"/>
      <c r="C8" s="680">
        <v>0</v>
      </c>
      <c r="D8" s="679">
        <v>2089.3529999999996</v>
      </c>
      <c r="E8" s="680">
        <v>1</v>
      </c>
      <c r="F8" s="681">
        <v>2089.3529999999996</v>
      </c>
    </row>
    <row r="9" spans="1:6" ht="14.4" customHeight="1" thickBot="1" x14ac:dyDescent="0.35">
      <c r="A9" s="682" t="s">
        <v>3</v>
      </c>
      <c r="B9" s="683">
        <v>17261.928953869174</v>
      </c>
      <c r="C9" s="684">
        <v>1.2703673013094051E-2</v>
      </c>
      <c r="D9" s="683">
        <v>1341552.0877542745</v>
      </c>
      <c r="E9" s="684">
        <v>0.98729632698690584</v>
      </c>
      <c r="F9" s="685">
        <v>1358814.0167081438</v>
      </c>
    </row>
    <row r="10" spans="1:6" ht="14.4" customHeight="1" thickBot="1" x14ac:dyDescent="0.35"/>
    <row r="11" spans="1:6" ht="14.4" customHeight="1" x14ac:dyDescent="0.3">
      <c r="A11" s="686" t="s">
        <v>2554</v>
      </c>
      <c r="B11" s="658">
        <v>14142.561291249927</v>
      </c>
      <c r="C11" s="676">
        <v>1</v>
      </c>
      <c r="D11" s="658"/>
      <c r="E11" s="676">
        <v>0</v>
      </c>
      <c r="F11" s="659">
        <v>14142.561291249927</v>
      </c>
    </row>
    <row r="12" spans="1:6" ht="14.4" customHeight="1" x14ac:dyDescent="0.3">
      <c r="A12" s="687" t="s">
        <v>2555</v>
      </c>
      <c r="B12" s="664">
        <v>1192.2699999999998</v>
      </c>
      <c r="C12" s="677">
        <v>5.7986015033603629E-2</v>
      </c>
      <c r="D12" s="664">
        <v>19369.067062204813</v>
      </c>
      <c r="E12" s="677">
        <v>0.94201398496639632</v>
      </c>
      <c r="F12" s="665">
        <v>20561.337062204813</v>
      </c>
    </row>
    <row r="13" spans="1:6" ht="14.4" customHeight="1" x14ac:dyDescent="0.3">
      <c r="A13" s="687" t="s">
        <v>2556</v>
      </c>
      <c r="B13" s="664">
        <v>632.42826666666679</v>
      </c>
      <c r="C13" s="677">
        <v>1</v>
      </c>
      <c r="D13" s="664"/>
      <c r="E13" s="677">
        <v>0</v>
      </c>
      <c r="F13" s="665">
        <v>632.42826666666679</v>
      </c>
    </row>
    <row r="14" spans="1:6" ht="14.4" customHeight="1" x14ac:dyDescent="0.3">
      <c r="A14" s="687" t="s">
        <v>2557</v>
      </c>
      <c r="B14" s="664">
        <v>426.92</v>
      </c>
      <c r="C14" s="677">
        <v>1</v>
      </c>
      <c r="D14" s="664"/>
      <c r="E14" s="677">
        <v>0</v>
      </c>
      <c r="F14" s="665">
        <v>426.92</v>
      </c>
    </row>
    <row r="15" spans="1:6" ht="14.4" customHeight="1" x14ac:dyDescent="0.3">
      <c r="A15" s="687" t="s">
        <v>2558</v>
      </c>
      <c r="B15" s="664">
        <v>299.43</v>
      </c>
      <c r="C15" s="677">
        <v>1</v>
      </c>
      <c r="D15" s="664"/>
      <c r="E15" s="677">
        <v>0</v>
      </c>
      <c r="F15" s="665">
        <v>299.43</v>
      </c>
    </row>
    <row r="16" spans="1:6" ht="14.4" customHeight="1" x14ac:dyDescent="0.3">
      <c r="A16" s="687" t="s">
        <v>2559</v>
      </c>
      <c r="B16" s="664">
        <v>176.71999999999994</v>
      </c>
      <c r="C16" s="677">
        <v>2.0847016155065578E-2</v>
      </c>
      <c r="D16" s="664">
        <v>8300.2725194814557</v>
      </c>
      <c r="E16" s="677">
        <v>0.97915298384493454</v>
      </c>
      <c r="F16" s="665">
        <v>8476.992519481455</v>
      </c>
    </row>
    <row r="17" spans="1:6" ht="14.4" customHeight="1" x14ac:dyDescent="0.3">
      <c r="A17" s="687" t="s">
        <v>2560</v>
      </c>
      <c r="B17" s="664">
        <v>159.5</v>
      </c>
      <c r="C17" s="677">
        <v>1</v>
      </c>
      <c r="D17" s="664"/>
      <c r="E17" s="677">
        <v>0</v>
      </c>
      <c r="F17" s="665">
        <v>159.5</v>
      </c>
    </row>
    <row r="18" spans="1:6" ht="14.4" customHeight="1" x14ac:dyDescent="0.3">
      <c r="A18" s="687" t="s">
        <v>2561</v>
      </c>
      <c r="B18" s="664">
        <v>114.09939595258166</v>
      </c>
      <c r="C18" s="677">
        <v>1</v>
      </c>
      <c r="D18" s="664"/>
      <c r="E18" s="677">
        <v>0</v>
      </c>
      <c r="F18" s="665">
        <v>114.09939595258166</v>
      </c>
    </row>
    <row r="19" spans="1:6" ht="14.4" customHeight="1" x14ac:dyDescent="0.3">
      <c r="A19" s="687" t="s">
        <v>2562</v>
      </c>
      <c r="B19" s="664">
        <v>71.680000000000007</v>
      </c>
      <c r="C19" s="677">
        <v>3.6261918611070726E-2</v>
      </c>
      <c r="D19" s="664">
        <v>1905.049382932214</v>
      </c>
      <c r="E19" s="677">
        <v>0.96373808138892925</v>
      </c>
      <c r="F19" s="665">
        <v>1976.7293829322141</v>
      </c>
    </row>
    <row r="20" spans="1:6" ht="14.4" customHeight="1" x14ac:dyDescent="0.3">
      <c r="A20" s="687" t="s">
        <v>2563</v>
      </c>
      <c r="B20" s="664">
        <v>46.320000000000007</v>
      </c>
      <c r="C20" s="677">
        <v>0.21594431289033014</v>
      </c>
      <c r="D20" s="664">
        <v>168.17974477227452</v>
      </c>
      <c r="E20" s="677">
        <v>0.78405568710966977</v>
      </c>
      <c r="F20" s="665">
        <v>214.49974477227454</v>
      </c>
    </row>
    <row r="21" spans="1:6" ht="14.4" customHeight="1" x14ac:dyDescent="0.3">
      <c r="A21" s="687" t="s">
        <v>2564</v>
      </c>
      <c r="B21" s="664"/>
      <c r="C21" s="677">
        <v>0</v>
      </c>
      <c r="D21" s="664">
        <v>90.379121919066037</v>
      </c>
      <c r="E21" s="677">
        <v>1</v>
      </c>
      <c r="F21" s="665">
        <v>90.379121919066037</v>
      </c>
    </row>
    <row r="22" spans="1:6" ht="14.4" customHeight="1" x14ac:dyDescent="0.3">
      <c r="A22" s="687" t="s">
        <v>2565</v>
      </c>
      <c r="B22" s="664"/>
      <c r="C22" s="677">
        <v>0</v>
      </c>
      <c r="D22" s="664">
        <v>201.19039157406613</v>
      </c>
      <c r="E22" s="677">
        <v>1</v>
      </c>
      <c r="F22" s="665">
        <v>201.19039157406613</v>
      </c>
    </row>
    <row r="23" spans="1:6" ht="14.4" customHeight="1" x14ac:dyDescent="0.3">
      <c r="A23" s="687" t="s">
        <v>2566</v>
      </c>
      <c r="B23" s="664"/>
      <c r="C23" s="677">
        <v>0</v>
      </c>
      <c r="D23" s="664">
        <v>1149.42</v>
      </c>
      <c r="E23" s="677">
        <v>1</v>
      </c>
      <c r="F23" s="665">
        <v>1149.42</v>
      </c>
    </row>
    <row r="24" spans="1:6" ht="14.4" customHeight="1" x14ac:dyDescent="0.3">
      <c r="A24" s="687" t="s">
        <v>2567</v>
      </c>
      <c r="B24" s="664"/>
      <c r="C24" s="677">
        <v>0</v>
      </c>
      <c r="D24" s="664">
        <v>229.07999999999998</v>
      </c>
      <c r="E24" s="677">
        <v>1</v>
      </c>
      <c r="F24" s="665">
        <v>229.07999999999998</v>
      </c>
    </row>
    <row r="25" spans="1:6" ht="14.4" customHeight="1" x14ac:dyDescent="0.3">
      <c r="A25" s="687" t="s">
        <v>2568</v>
      </c>
      <c r="B25" s="664"/>
      <c r="C25" s="677">
        <v>0</v>
      </c>
      <c r="D25" s="664">
        <v>43075.788544933108</v>
      </c>
      <c r="E25" s="677">
        <v>1</v>
      </c>
      <c r="F25" s="665">
        <v>43075.788544933108</v>
      </c>
    </row>
    <row r="26" spans="1:6" ht="14.4" customHeight="1" x14ac:dyDescent="0.3">
      <c r="A26" s="687" t="s">
        <v>2569</v>
      </c>
      <c r="B26" s="664"/>
      <c r="C26" s="677">
        <v>0</v>
      </c>
      <c r="D26" s="664">
        <v>825.43000000000006</v>
      </c>
      <c r="E26" s="677">
        <v>1</v>
      </c>
      <c r="F26" s="665">
        <v>825.43000000000006</v>
      </c>
    </row>
    <row r="27" spans="1:6" ht="14.4" customHeight="1" x14ac:dyDescent="0.3">
      <c r="A27" s="687" t="s">
        <v>2570</v>
      </c>
      <c r="B27" s="664"/>
      <c r="C27" s="677">
        <v>0</v>
      </c>
      <c r="D27" s="664">
        <v>2677.5330197297012</v>
      </c>
      <c r="E27" s="677">
        <v>1</v>
      </c>
      <c r="F27" s="665">
        <v>2677.5330197297012</v>
      </c>
    </row>
    <row r="28" spans="1:6" ht="14.4" customHeight="1" x14ac:dyDescent="0.3">
      <c r="A28" s="687" t="s">
        <v>2571</v>
      </c>
      <c r="B28" s="664"/>
      <c r="C28" s="677">
        <v>0</v>
      </c>
      <c r="D28" s="664">
        <v>183.63977911240877</v>
      </c>
      <c r="E28" s="677">
        <v>1</v>
      </c>
      <c r="F28" s="665">
        <v>183.63977911240877</v>
      </c>
    </row>
    <row r="29" spans="1:6" ht="14.4" customHeight="1" x14ac:dyDescent="0.3">
      <c r="A29" s="687" t="s">
        <v>2572</v>
      </c>
      <c r="B29" s="664"/>
      <c r="C29" s="677">
        <v>0</v>
      </c>
      <c r="D29" s="664">
        <v>426.95132015439094</v>
      </c>
      <c r="E29" s="677">
        <v>1</v>
      </c>
      <c r="F29" s="665">
        <v>426.95132015439094</v>
      </c>
    </row>
    <row r="30" spans="1:6" ht="14.4" customHeight="1" x14ac:dyDescent="0.3">
      <c r="A30" s="687" t="s">
        <v>2573</v>
      </c>
      <c r="B30" s="664"/>
      <c r="C30" s="677">
        <v>0</v>
      </c>
      <c r="D30" s="664">
        <v>43</v>
      </c>
      <c r="E30" s="677">
        <v>1</v>
      </c>
      <c r="F30" s="665">
        <v>43</v>
      </c>
    </row>
    <row r="31" spans="1:6" ht="14.4" customHeight="1" x14ac:dyDescent="0.3">
      <c r="A31" s="687" t="s">
        <v>2574</v>
      </c>
      <c r="B31" s="664"/>
      <c r="C31" s="677">
        <v>0</v>
      </c>
      <c r="D31" s="664">
        <v>1723.3418529970945</v>
      </c>
      <c r="E31" s="677">
        <v>1</v>
      </c>
      <c r="F31" s="665">
        <v>1723.3418529970945</v>
      </c>
    </row>
    <row r="32" spans="1:6" ht="14.4" customHeight="1" x14ac:dyDescent="0.3">
      <c r="A32" s="687" t="s">
        <v>2575</v>
      </c>
      <c r="B32" s="664"/>
      <c r="C32" s="677">
        <v>0</v>
      </c>
      <c r="D32" s="664">
        <v>128.21</v>
      </c>
      <c r="E32" s="677">
        <v>1</v>
      </c>
      <c r="F32" s="665">
        <v>128.21</v>
      </c>
    </row>
    <row r="33" spans="1:6" ht="14.4" customHeight="1" x14ac:dyDescent="0.3">
      <c r="A33" s="687" t="s">
        <v>2576</v>
      </c>
      <c r="B33" s="664"/>
      <c r="C33" s="677">
        <v>0</v>
      </c>
      <c r="D33" s="664">
        <v>20151.281313984866</v>
      </c>
      <c r="E33" s="677">
        <v>1</v>
      </c>
      <c r="F33" s="665">
        <v>20151.281313984866</v>
      </c>
    </row>
    <row r="34" spans="1:6" ht="14.4" customHeight="1" x14ac:dyDescent="0.3">
      <c r="A34" s="687" t="s">
        <v>2577</v>
      </c>
      <c r="B34" s="664"/>
      <c r="C34" s="677">
        <v>0</v>
      </c>
      <c r="D34" s="664">
        <v>1610.156379542796</v>
      </c>
      <c r="E34" s="677">
        <v>1</v>
      </c>
      <c r="F34" s="665">
        <v>1610.156379542796</v>
      </c>
    </row>
    <row r="35" spans="1:6" ht="14.4" customHeight="1" x14ac:dyDescent="0.3">
      <c r="A35" s="687" t="s">
        <v>2578</v>
      </c>
      <c r="B35" s="664"/>
      <c r="C35" s="677">
        <v>0</v>
      </c>
      <c r="D35" s="664">
        <v>4993.8</v>
      </c>
      <c r="E35" s="677">
        <v>1</v>
      </c>
      <c r="F35" s="665">
        <v>4993.8</v>
      </c>
    </row>
    <row r="36" spans="1:6" ht="14.4" customHeight="1" x14ac:dyDescent="0.3">
      <c r="A36" s="687" t="s">
        <v>2579</v>
      </c>
      <c r="B36" s="664"/>
      <c r="C36" s="677">
        <v>0</v>
      </c>
      <c r="D36" s="664">
        <v>3081.08</v>
      </c>
      <c r="E36" s="677">
        <v>1</v>
      </c>
      <c r="F36" s="665">
        <v>3081.08</v>
      </c>
    </row>
    <row r="37" spans="1:6" ht="14.4" customHeight="1" x14ac:dyDescent="0.3">
      <c r="A37" s="687" t="s">
        <v>2580</v>
      </c>
      <c r="B37" s="664"/>
      <c r="C37" s="677">
        <v>0</v>
      </c>
      <c r="D37" s="664">
        <v>609.16981915787687</v>
      </c>
      <c r="E37" s="677">
        <v>1</v>
      </c>
      <c r="F37" s="665">
        <v>609.16981915787687</v>
      </c>
    </row>
    <row r="38" spans="1:6" ht="14.4" customHeight="1" x14ac:dyDescent="0.3">
      <c r="A38" s="687" t="s">
        <v>2581</v>
      </c>
      <c r="B38" s="664"/>
      <c r="C38" s="677">
        <v>0</v>
      </c>
      <c r="D38" s="664">
        <v>10524.585021148159</v>
      </c>
      <c r="E38" s="677">
        <v>1</v>
      </c>
      <c r="F38" s="665">
        <v>10524.585021148159</v>
      </c>
    </row>
    <row r="39" spans="1:6" ht="14.4" customHeight="1" x14ac:dyDescent="0.3">
      <c r="A39" s="687" t="s">
        <v>2582</v>
      </c>
      <c r="B39" s="664"/>
      <c r="C39" s="677">
        <v>0</v>
      </c>
      <c r="D39" s="664">
        <v>169.15850333555048</v>
      </c>
      <c r="E39" s="677">
        <v>1</v>
      </c>
      <c r="F39" s="665">
        <v>169.15850333555048</v>
      </c>
    </row>
    <row r="40" spans="1:6" ht="14.4" customHeight="1" x14ac:dyDescent="0.3">
      <c r="A40" s="687" t="s">
        <v>2583</v>
      </c>
      <c r="B40" s="664"/>
      <c r="C40" s="677">
        <v>0</v>
      </c>
      <c r="D40" s="664">
        <v>1540.2998122439458</v>
      </c>
      <c r="E40" s="677">
        <v>1</v>
      </c>
      <c r="F40" s="665">
        <v>1540.2998122439458</v>
      </c>
    </row>
    <row r="41" spans="1:6" ht="14.4" customHeight="1" x14ac:dyDescent="0.3">
      <c r="A41" s="687" t="s">
        <v>2584</v>
      </c>
      <c r="B41" s="664"/>
      <c r="C41" s="677">
        <v>0</v>
      </c>
      <c r="D41" s="664">
        <v>399.95879004289179</v>
      </c>
      <c r="E41" s="677">
        <v>1</v>
      </c>
      <c r="F41" s="665">
        <v>399.95879004289179</v>
      </c>
    </row>
    <row r="42" spans="1:6" ht="14.4" customHeight="1" x14ac:dyDescent="0.3">
      <c r="A42" s="687" t="s">
        <v>2585</v>
      </c>
      <c r="B42" s="664"/>
      <c r="C42" s="677">
        <v>0</v>
      </c>
      <c r="D42" s="664">
        <v>26329.229655094554</v>
      </c>
      <c r="E42" s="677">
        <v>1</v>
      </c>
      <c r="F42" s="665">
        <v>26329.229655094554</v>
      </c>
    </row>
    <row r="43" spans="1:6" ht="14.4" customHeight="1" x14ac:dyDescent="0.3">
      <c r="A43" s="687" t="s">
        <v>2586</v>
      </c>
      <c r="B43" s="664"/>
      <c r="C43" s="677">
        <v>0</v>
      </c>
      <c r="D43" s="664">
        <v>1001.5201360241717</v>
      </c>
      <c r="E43" s="677">
        <v>1</v>
      </c>
      <c r="F43" s="665">
        <v>1001.5201360241717</v>
      </c>
    </row>
    <row r="44" spans="1:6" ht="14.4" customHeight="1" x14ac:dyDescent="0.3">
      <c r="A44" s="687" t="s">
        <v>2587</v>
      </c>
      <c r="B44" s="664"/>
      <c r="C44" s="677">
        <v>0</v>
      </c>
      <c r="D44" s="664">
        <v>126546.49623780015</v>
      </c>
      <c r="E44" s="677">
        <v>1</v>
      </c>
      <c r="F44" s="665">
        <v>126546.49623780015</v>
      </c>
    </row>
    <row r="45" spans="1:6" ht="14.4" customHeight="1" x14ac:dyDescent="0.3">
      <c r="A45" s="687" t="s">
        <v>2588</v>
      </c>
      <c r="B45" s="664"/>
      <c r="C45" s="677">
        <v>0</v>
      </c>
      <c r="D45" s="664">
        <v>86.17988015949993</v>
      </c>
      <c r="E45" s="677">
        <v>1</v>
      </c>
      <c r="F45" s="665">
        <v>86.17988015949993</v>
      </c>
    </row>
    <row r="46" spans="1:6" ht="14.4" customHeight="1" x14ac:dyDescent="0.3">
      <c r="A46" s="687" t="s">
        <v>2589</v>
      </c>
      <c r="B46" s="664"/>
      <c r="C46" s="677">
        <v>0</v>
      </c>
      <c r="D46" s="664">
        <v>1884.6794876255437</v>
      </c>
      <c r="E46" s="677">
        <v>1</v>
      </c>
      <c r="F46" s="665">
        <v>1884.6794876255437</v>
      </c>
    </row>
    <row r="47" spans="1:6" ht="14.4" customHeight="1" x14ac:dyDescent="0.3">
      <c r="A47" s="687" t="s">
        <v>2590</v>
      </c>
      <c r="B47" s="664"/>
      <c r="C47" s="677">
        <v>0</v>
      </c>
      <c r="D47" s="664">
        <v>250.10999999999987</v>
      </c>
      <c r="E47" s="677">
        <v>1</v>
      </c>
      <c r="F47" s="665">
        <v>250.10999999999987</v>
      </c>
    </row>
    <row r="48" spans="1:6" ht="14.4" customHeight="1" x14ac:dyDescent="0.3">
      <c r="A48" s="687" t="s">
        <v>2591</v>
      </c>
      <c r="B48" s="664"/>
      <c r="C48" s="677">
        <v>0</v>
      </c>
      <c r="D48" s="664">
        <v>182.54999999999995</v>
      </c>
      <c r="E48" s="677">
        <v>1</v>
      </c>
      <c r="F48" s="665">
        <v>182.54999999999995</v>
      </c>
    </row>
    <row r="49" spans="1:6" ht="14.4" customHeight="1" x14ac:dyDescent="0.3">
      <c r="A49" s="687" t="s">
        <v>2592</v>
      </c>
      <c r="B49" s="664"/>
      <c r="C49" s="677">
        <v>0</v>
      </c>
      <c r="D49" s="664">
        <v>2023.4572443405409</v>
      </c>
      <c r="E49" s="677">
        <v>1</v>
      </c>
      <c r="F49" s="665">
        <v>2023.4572443405409</v>
      </c>
    </row>
    <row r="50" spans="1:6" ht="14.4" customHeight="1" x14ac:dyDescent="0.3">
      <c r="A50" s="687" t="s">
        <v>2593</v>
      </c>
      <c r="B50" s="664"/>
      <c r="C50" s="677">
        <v>0</v>
      </c>
      <c r="D50" s="664">
        <v>325.49999999999994</v>
      </c>
      <c r="E50" s="677">
        <v>1</v>
      </c>
      <c r="F50" s="665">
        <v>325.49999999999994</v>
      </c>
    </row>
    <row r="51" spans="1:6" ht="14.4" customHeight="1" x14ac:dyDescent="0.3">
      <c r="A51" s="687" t="s">
        <v>2594</v>
      </c>
      <c r="B51" s="664"/>
      <c r="C51" s="677">
        <v>0</v>
      </c>
      <c r="D51" s="664">
        <v>461.09971510692117</v>
      </c>
      <c r="E51" s="677">
        <v>1</v>
      </c>
      <c r="F51" s="665">
        <v>461.09971510692117</v>
      </c>
    </row>
    <row r="52" spans="1:6" ht="14.4" customHeight="1" x14ac:dyDescent="0.3">
      <c r="A52" s="687" t="s">
        <v>2595</v>
      </c>
      <c r="B52" s="664"/>
      <c r="C52" s="677">
        <v>0</v>
      </c>
      <c r="D52" s="664">
        <v>272.06</v>
      </c>
      <c r="E52" s="677">
        <v>1</v>
      </c>
      <c r="F52" s="665">
        <v>272.06</v>
      </c>
    </row>
    <row r="53" spans="1:6" ht="14.4" customHeight="1" x14ac:dyDescent="0.3">
      <c r="A53" s="687" t="s">
        <v>2596</v>
      </c>
      <c r="B53" s="664"/>
      <c r="C53" s="677">
        <v>0</v>
      </c>
      <c r="D53" s="664">
        <v>436.2702080871652</v>
      </c>
      <c r="E53" s="677">
        <v>1</v>
      </c>
      <c r="F53" s="665">
        <v>436.2702080871652</v>
      </c>
    </row>
    <row r="54" spans="1:6" ht="14.4" customHeight="1" x14ac:dyDescent="0.3">
      <c r="A54" s="687" t="s">
        <v>2597</v>
      </c>
      <c r="B54" s="664"/>
      <c r="C54" s="677">
        <v>0</v>
      </c>
      <c r="D54" s="664">
        <v>61.09</v>
      </c>
      <c r="E54" s="677">
        <v>1</v>
      </c>
      <c r="F54" s="665">
        <v>61.09</v>
      </c>
    </row>
    <row r="55" spans="1:6" ht="14.4" customHeight="1" x14ac:dyDescent="0.3">
      <c r="A55" s="687" t="s">
        <v>2598</v>
      </c>
      <c r="B55" s="664"/>
      <c r="C55" s="677">
        <v>0</v>
      </c>
      <c r="D55" s="664">
        <v>296.84999999999991</v>
      </c>
      <c r="E55" s="677">
        <v>1</v>
      </c>
      <c r="F55" s="665">
        <v>296.84999999999991</v>
      </c>
    </row>
    <row r="56" spans="1:6" ht="14.4" customHeight="1" x14ac:dyDescent="0.3">
      <c r="A56" s="687" t="s">
        <v>2599</v>
      </c>
      <c r="B56" s="664"/>
      <c r="C56" s="677">
        <v>0</v>
      </c>
      <c r="D56" s="664">
        <v>144.75999999999993</v>
      </c>
      <c r="E56" s="677">
        <v>1</v>
      </c>
      <c r="F56" s="665">
        <v>144.75999999999993</v>
      </c>
    </row>
    <row r="57" spans="1:6" ht="14.4" customHeight="1" x14ac:dyDescent="0.3">
      <c r="A57" s="687" t="s">
        <v>2600</v>
      </c>
      <c r="B57" s="664"/>
      <c r="C57" s="677">
        <v>0</v>
      </c>
      <c r="D57" s="664">
        <v>397.78999999999996</v>
      </c>
      <c r="E57" s="677">
        <v>1</v>
      </c>
      <c r="F57" s="665">
        <v>397.78999999999996</v>
      </c>
    </row>
    <row r="58" spans="1:6" ht="14.4" customHeight="1" x14ac:dyDescent="0.3">
      <c r="A58" s="687" t="s">
        <v>2601</v>
      </c>
      <c r="B58" s="664"/>
      <c r="C58" s="677">
        <v>0</v>
      </c>
      <c r="D58" s="664">
        <v>1053588.08</v>
      </c>
      <c r="E58" s="677">
        <v>1</v>
      </c>
      <c r="F58" s="665">
        <v>1053588.08</v>
      </c>
    </row>
    <row r="59" spans="1:6" ht="14.4" customHeight="1" x14ac:dyDescent="0.3">
      <c r="A59" s="687" t="s">
        <v>2602</v>
      </c>
      <c r="B59" s="664"/>
      <c r="C59" s="677">
        <v>0</v>
      </c>
      <c r="D59" s="664">
        <v>2089.3529999999996</v>
      </c>
      <c r="E59" s="677">
        <v>1</v>
      </c>
      <c r="F59" s="665">
        <v>2089.3529999999996</v>
      </c>
    </row>
    <row r="60" spans="1:6" ht="14.4" customHeight="1" x14ac:dyDescent="0.3">
      <c r="A60" s="687" t="s">
        <v>2603</v>
      </c>
      <c r="B60" s="664"/>
      <c r="C60" s="677">
        <v>0</v>
      </c>
      <c r="D60" s="664">
        <v>49.039999999999985</v>
      </c>
      <c r="E60" s="677">
        <v>1</v>
      </c>
      <c r="F60" s="665">
        <v>49.039999999999985</v>
      </c>
    </row>
    <row r="61" spans="1:6" ht="14.4" customHeight="1" x14ac:dyDescent="0.3">
      <c r="A61" s="687" t="s">
        <v>2604</v>
      </c>
      <c r="B61" s="664"/>
      <c r="C61" s="677">
        <v>0</v>
      </c>
      <c r="D61" s="664">
        <v>1435.6698107694738</v>
      </c>
      <c r="E61" s="677">
        <v>1</v>
      </c>
      <c r="F61" s="665">
        <v>1435.6698107694738</v>
      </c>
    </row>
    <row r="62" spans="1:6" ht="14.4" customHeight="1" thickBot="1" x14ac:dyDescent="0.35">
      <c r="A62" s="688" t="s">
        <v>2605</v>
      </c>
      <c r="B62" s="679"/>
      <c r="C62" s="680">
        <v>0</v>
      </c>
      <c r="D62" s="679">
        <v>114.28000000000002</v>
      </c>
      <c r="E62" s="680">
        <v>1</v>
      </c>
      <c r="F62" s="681">
        <v>114.28000000000002</v>
      </c>
    </row>
    <row r="63" spans="1:6" ht="14.4" customHeight="1" thickBot="1" x14ac:dyDescent="0.35">
      <c r="A63" s="682" t="s">
        <v>3</v>
      </c>
      <c r="B63" s="683">
        <v>17261.928953869177</v>
      </c>
      <c r="C63" s="684">
        <v>1.2703673013094052E-2</v>
      </c>
      <c r="D63" s="683">
        <v>1341552.087754275</v>
      </c>
      <c r="E63" s="684">
        <v>0.98729632698690617</v>
      </c>
      <c r="F63" s="685">
        <v>1358814.0167081438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5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2717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57.500000000000007</v>
      </c>
      <c r="G3" s="47">
        <f>SUBTOTAL(9,G6:G1048576)</f>
        <v>17261.928953869174</v>
      </c>
      <c r="H3" s="48">
        <f>IF(M3=0,0,G3/M3)</f>
        <v>1.2703673013094051E-2</v>
      </c>
      <c r="I3" s="47">
        <f>SUBTOTAL(9,I6:I1048576)</f>
        <v>984.95992100000001</v>
      </c>
      <c r="J3" s="47">
        <f>SUBTOTAL(9,J6:J1048576)</f>
        <v>1341552.0877542747</v>
      </c>
      <c r="K3" s="48">
        <f>IF(M3=0,0,J3/M3)</f>
        <v>0.98729632698690606</v>
      </c>
      <c r="L3" s="47">
        <f>SUBTOTAL(9,L6:L1048576)</f>
        <v>1042.4599209999999</v>
      </c>
      <c r="M3" s="49">
        <f>SUBTOTAL(9,M6:M1048576)</f>
        <v>1358814.0167081438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576</v>
      </c>
      <c r="B6" s="655" t="s">
        <v>2606</v>
      </c>
      <c r="C6" s="655" t="s">
        <v>1498</v>
      </c>
      <c r="D6" s="655" t="s">
        <v>2607</v>
      </c>
      <c r="E6" s="655" t="s">
        <v>2608</v>
      </c>
      <c r="F6" s="658"/>
      <c r="G6" s="658"/>
      <c r="H6" s="676">
        <v>0</v>
      </c>
      <c r="I6" s="658">
        <v>4</v>
      </c>
      <c r="J6" s="658">
        <v>184.20981076947396</v>
      </c>
      <c r="K6" s="676">
        <v>1</v>
      </c>
      <c r="L6" s="658">
        <v>4</v>
      </c>
      <c r="M6" s="659">
        <v>184.20981076947396</v>
      </c>
    </row>
    <row r="7" spans="1:13" ht="14.4" customHeight="1" x14ac:dyDescent="0.3">
      <c r="A7" s="660" t="s">
        <v>576</v>
      </c>
      <c r="B7" s="661" t="s">
        <v>2609</v>
      </c>
      <c r="C7" s="661" t="s">
        <v>1465</v>
      </c>
      <c r="D7" s="661" t="s">
        <v>1466</v>
      </c>
      <c r="E7" s="661" t="s">
        <v>2610</v>
      </c>
      <c r="F7" s="664"/>
      <c r="G7" s="664"/>
      <c r="H7" s="677">
        <v>0</v>
      </c>
      <c r="I7" s="664">
        <v>1</v>
      </c>
      <c r="J7" s="664">
        <v>73.580073179445009</v>
      </c>
      <c r="K7" s="677">
        <v>1</v>
      </c>
      <c r="L7" s="664">
        <v>1</v>
      </c>
      <c r="M7" s="665">
        <v>73.580073179445009</v>
      </c>
    </row>
    <row r="8" spans="1:13" ht="14.4" customHeight="1" x14ac:dyDescent="0.3">
      <c r="A8" s="660" t="s">
        <v>576</v>
      </c>
      <c r="B8" s="661" t="s">
        <v>2609</v>
      </c>
      <c r="C8" s="661" t="s">
        <v>1530</v>
      </c>
      <c r="D8" s="661" t="s">
        <v>1531</v>
      </c>
      <c r="E8" s="661" t="s">
        <v>1532</v>
      </c>
      <c r="F8" s="664"/>
      <c r="G8" s="664"/>
      <c r="H8" s="677">
        <v>0</v>
      </c>
      <c r="I8" s="664">
        <v>54</v>
      </c>
      <c r="J8" s="664">
        <v>3664.1049479687144</v>
      </c>
      <c r="K8" s="677">
        <v>1</v>
      </c>
      <c r="L8" s="664">
        <v>54</v>
      </c>
      <c r="M8" s="665">
        <v>3664.1049479687144</v>
      </c>
    </row>
    <row r="9" spans="1:13" ht="14.4" customHeight="1" x14ac:dyDescent="0.3">
      <c r="A9" s="660" t="s">
        <v>576</v>
      </c>
      <c r="B9" s="661" t="s">
        <v>2611</v>
      </c>
      <c r="C9" s="661" t="s">
        <v>1556</v>
      </c>
      <c r="D9" s="661" t="s">
        <v>1557</v>
      </c>
      <c r="E9" s="661" t="s">
        <v>1558</v>
      </c>
      <c r="F9" s="664"/>
      <c r="G9" s="664"/>
      <c r="H9" s="677">
        <v>0</v>
      </c>
      <c r="I9" s="664">
        <v>1</v>
      </c>
      <c r="J9" s="664">
        <v>128.21</v>
      </c>
      <c r="K9" s="677">
        <v>1</v>
      </c>
      <c r="L9" s="664">
        <v>1</v>
      </c>
      <c r="M9" s="665">
        <v>128.21</v>
      </c>
    </row>
    <row r="10" spans="1:13" ht="14.4" customHeight="1" x14ac:dyDescent="0.3">
      <c r="A10" s="660" t="s">
        <v>576</v>
      </c>
      <c r="B10" s="661" t="s">
        <v>2612</v>
      </c>
      <c r="C10" s="661" t="s">
        <v>1538</v>
      </c>
      <c r="D10" s="661" t="s">
        <v>1539</v>
      </c>
      <c r="E10" s="661" t="s">
        <v>1540</v>
      </c>
      <c r="F10" s="664"/>
      <c r="G10" s="664"/>
      <c r="H10" s="677">
        <v>0</v>
      </c>
      <c r="I10" s="664">
        <v>26</v>
      </c>
      <c r="J10" s="664">
        <v>9466.2609040435218</v>
      </c>
      <c r="K10" s="677">
        <v>1</v>
      </c>
      <c r="L10" s="664">
        <v>26</v>
      </c>
      <c r="M10" s="665">
        <v>9466.2609040435218</v>
      </c>
    </row>
    <row r="11" spans="1:13" ht="14.4" customHeight="1" x14ac:dyDescent="0.3">
      <c r="A11" s="660" t="s">
        <v>576</v>
      </c>
      <c r="B11" s="661" t="s">
        <v>2612</v>
      </c>
      <c r="C11" s="661" t="s">
        <v>605</v>
      </c>
      <c r="D11" s="661" t="s">
        <v>606</v>
      </c>
      <c r="E11" s="661" t="s">
        <v>607</v>
      </c>
      <c r="F11" s="664">
        <v>1</v>
      </c>
      <c r="G11" s="664">
        <v>387.59</v>
      </c>
      <c r="H11" s="677">
        <v>1</v>
      </c>
      <c r="I11" s="664"/>
      <c r="J11" s="664"/>
      <c r="K11" s="677">
        <v>0</v>
      </c>
      <c r="L11" s="664">
        <v>1</v>
      </c>
      <c r="M11" s="665">
        <v>387.59</v>
      </c>
    </row>
    <row r="12" spans="1:13" ht="14.4" customHeight="1" x14ac:dyDescent="0.3">
      <c r="A12" s="660" t="s">
        <v>576</v>
      </c>
      <c r="B12" s="661" t="s">
        <v>2612</v>
      </c>
      <c r="C12" s="661" t="s">
        <v>1553</v>
      </c>
      <c r="D12" s="661" t="s">
        <v>1554</v>
      </c>
      <c r="E12" s="661" t="s">
        <v>2613</v>
      </c>
      <c r="F12" s="664"/>
      <c r="G12" s="664"/>
      <c r="H12" s="677">
        <v>0</v>
      </c>
      <c r="I12" s="664">
        <v>2</v>
      </c>
      <c r="J12" s="664">
        <v>1049.3202327596682</v>
      </c>
      <c r="K12" s="677">
        <v>1</v>
      </c>
      <c r="L12" s="664">
        <v>2</v>
      </c>
      <c r="M12" s="665">
        <v>1049.3202327596682</v>
      </c>
    </row>
    <row r="13" spans="1:13" ht="14.4" customHeight="1" x14ac:dyDescent="0.3">
      <c r="A13" s="660" t="s">
        <v>576</v>
      </c>
      <c r="B13" s="661" t="s">
        <v>2614</v>
      </c>
      <c r="C13" s="661" t="s">
        <v>1564</v>
      </c>
      <c r="D13" s="661" t="s">
        <v>1565</v>
      </c>
      <c r="E13" s="661" t="s">
        <v>2615</v>
      </c>
      <c r="F13" s="664"/>
      <c r="G13" s="664"/>
      <c r="H13" s="677">
        <v>0</v>
      </c>
      <c r="I13" s="664">
        <v>1</v>
      </c>
      <c r="J13" s="664">
        <v>528.76</v>
      </c>
      <c r="K13" s="677">
        <v>1</v>
      </c>
      <c r="L13" s="664">
        <v>1</v>
      </c>
      <c r="M13" s="665">
        <v>528.76</v>
      </c>
    </row>
    <row r="14" spans="1:13" ht="14.4" customHeight="1" x14ac:dyDescent="0.3">
      <c r="A14" s="660" t="s">
        <v>576</v>
      </c>
      <c r="B14" s="661" t="s">
        <v>2616</v>
      </c>
      <c r="C14" s="661" t="s">
        <v>1527</v>
      </c>
      <c r="D14" s="661" t="s">
        <v>1455</v>
      </c>
      <c r="E14" s="661" t="s">
        <v>1528</v>
      </c>
      <c r="F14" s="664"/>
      <c r="G14" s="664"/>
      <c r="H14" s="677">
        <v>0</v>
      </c>
      <c r="I14" s="664">
        <v>10</v>
      </c>
      <c r="J14" s="664">
        <v>709.14881247194114</v>
      </c>
      <c r="K14" s="677">
        <v>1</v>
      </c>
      <c r="L14" s="664">
        <v>10</v>
      </c>
      <c r="M14" s="665">
        <v>709.14881247194114</v>
      </c>
    </row>
    <row r="15" spans="1:13" ht="14.4" customHeight="1" x14ac:dyDescent="0.3">
      <c r="A15" s="660" t="s">
        <v>576</v>
      </c>
      <c r="B15" s="661" t="s">
        <v>2616</v>
      </c>
      <c r="C15" s="661" t="s">
        <v>1454</v>
      </c>
      <c r="D15" s="661" t="s">
        <v>1455</v>
      </c>
      <c r="E15" s="661" t="s">
        <v>1456</v>
      </c>
      <c r="F15" s="664"/>
      <c r="G15" s="664"/>
      <c r="H15" s="677">
        <v>0</v>
      </c>
      <c r="I15" s="664">
        <v>1</v>
      </c>
      <c r="J15" s="664">
        <v>107.83946023777877</v>
      </c>
      <c r="K15" s="677">
        <v>1</v>
      </c>
      <c r="L15" s="664">
        <v>1</v>
      </c>
      <c r="M15" s="665">
        <v>107.83946023777877</v>
      </c>
    </row>
    <row r="16" spans="1:13" ht="14.4" customHeight="1" x14ac:dyDescent="0.3">
      <c r="A16" s="660" t="s">
        <v>576</v>
      </c>
      <c r="B16" s="661" t="s">
        <v>2617</v>
      </c>
      <c r="C16" s="661" t="s">
        <v>1560</v>
      </c>
      <c r="D16" s="661" t="s">
        <v>1561</v>
      </c>
      <c r="E16" s="661" t="s">
        <v>2174</v>
      </c>
      <c r="F16" s="664"/>
      <c r="G16" s="664"/>
      <c r="H16" s="677">
        <v>0</v>
      </c>
      <c r="I16" s="664">
        <v>4</v>
      </c>
      <c r="J16" s="664">
        <v>325.49999999999994</v>
      </c>
      <c r="K16" s="677">
        <v>1</v>
      </c>
      <c r="L16" s="664">
        <v>4</v>
      </c>
      <c r="M16" s="665">
        <v>325.49999999999994</v>
      </c>
    </row>
    <row r="17" spans="1:13" ht="14.4" customHeight="1" x14ac:dyDescent="0.3">
      <c r="A17" s="660" t="s">
        <v>576</v>
      </c>
      <c r="B17" s="661" t="s">
        <v>2618</v>
      </c>
      <c r="C17" s="661" t="s">
        <v>1594</v>
      </c>
      <c r="D17" s="661" t="s">
        <v>1595</v>
      </c>
      <c r="E17" s="661" t="s">
        <v>1596</v>
      </c>
      <c r="F17" s="664"/>
      <c r="G17" s="664"/>
      <c r="H17" s="677">
        <v>0</v>
      </c>
      <c r="I17" s="664">
        <v>1</v>
      </c>
      <c r="J17" s="664">
        <v>93.259609479113593</v>
      </c>
      <c r="K17" s="677">
        <v>1</v>
      </c>
      <c r="L17" s="664">
        <v>1</v>
      </c>
      <c r="M17" s="665">
        <v>93.259609479113593</v>
      </c>
    </row>
    <row r="18" spans="1:13" ht="14.4" customHeight="1" x14ac:dyDescent="0.3">
      <c r="A18" s="660" t="s">
        <v>576</v>
      </c>
      <c r="B18" s="661" t="s">
        <v>2619</v>
      </c>
      <c r="C18" s="661" t="s">
        <v>1508</v>
      </c>
      <c r="D18" s="661" t="s">
        <v>1509</v>
      </c>
      <c r="E18" s="661" t="s">
        <v>1510</v>
      </c>
      <c r="F18" s="664"/>
      <c r="G18" s="664"/>
      <c r="H18" s="677">
        <v>0</v>
      </c>
      <c r="I18" s="664">
        <v>1</v>
      </c>
      <c r="J18" s="664">
        <v>30.589914924091513</v>
      </c>
      <c r="K18" s="677">
        <v>1</v>
      </c>
      <c r="L18" s="664">
        <v>1</v>
      </c>
      <c r="M18" s="665">
        <v>30.589914924091513</v>
      </c>
    </row>
    <row r="19" spans="1:13" ht="14.4" customHeight="1" x14ac:dyDescent="0.3">
      <c r="A19" s="660" t="s">
        <v>576</v>
      </c>
      <c r="B19" s="661" t="s">
        <v>2620</v>
      </c>
      <c r="C19" s="661" t="s">
        <v>1446</v>
      </c>
      <c r="D19" s="661" t="s">
        <v>1447</v>
      </c>
      <c r="E19" s="661" t="s">
        <v>1448</v>
      </c>
      <c r="F19" s="664"/>
      <c r="G19" s="664"/>
      <c r="H19" s="677">
        <v>0</v>
      </c>
      <c r="I19" s="664">
        <v>1</v>
      </c>
      <c r="J19" s="664">
        <v>721.19523959336016</v>
      </c>
      <c r="K19" s="677">
        <v>1</v>
      </c>
      <c r="L19" s="664">
        <v>1</v>
      </c>
      <c r="M19" s="665">
        <v>721.19523959336016</v>
      </c>
    </row>
    <row r="20" spans="1:13" ht="14.4" customHeight="1" x14ac:dyDescent="0.3">
      <c r="A20" s="660" t="s">
        <v>576</v>
      </c>
      <c r="B20" s="661" t="s">
        <v>2620</v>
      </c>
      <c r="C20" s="661" t="s">
        <v>1469</v>
      </c>
      <c r="D20" s="661" t="s">
        <v>1470</v>
      </c>
      <c r="E20" s="661" t="s">
        <v>2621</v>
      </c>
      <c r="F20" s="664"/>
      <c r="G20" s="664"/>
      <c r="H20" s="677">
        <v>0</v>
      </c>
      <c r="I20" s="664">
        <v>2</v>
      </c>
      <c r="J20" s="664">
        <v>6599.9999999999982</v>
      </c>
      <c r="K20" s="677">
        <v>1</v>
      </c>
      <c r="L20" s="664">
        <v>2</v>
      </c>
      <c r="M20" s="665">
        <v>6599.9999999999982</v>
      </c>
    </row>
    <row r="21" spans="1:13" ht="14.4" customHeight="1" x14ac:dyDescent="0.3">
      <c r="A21" s="660" t="s">
        <v>576</v>
      </c>
      <c r="B21" s="661" t="s">
        <v>2620</v>
      </c>
      <c r="C21" s="661" t="s">
        <v>1480</v>
      </c>
      <c r="D21" s="661" t="s">
        <v>1481</v>
      </c>
      <c r="E21" s="661" t="s">
        <v>2622</v>
      </c>
      <c r="F21" s="664"/>
      <c r="G21" s="664"/>
      <c r="H21" s="677">
        <v>0</v>
      </c>
      <c r="I21" s="664">
        <v>6</v>
      </c>
      <c r="J21" s="664">
        <v>6870.4944064877127</v>
      </c>
      <c r="K21" s="677">
        <v>1</v>
      </c>
      <c r="L21" s="664">
        <v>6</v>
      </c>
      <c r="M21" s="665">
        <v>6870.4944064877127</v>
      </c>
    </row>
    <row r="22" spans="1:13" ht="14.4" customHeight="1" x14ac:dyDescent="0.3">
      <c r="A22" s="660" t="s">
        <v>576</v>
      </c>
      <c r="B22" s="661" t="s">
        <v>2620</v>
      </c>
      <c r="C22" s="661" t="s">
        <v>1484</v>
      </c>
      <c r="D22" s="661" t="s">
        <v>1481</v>
      </c>
      <c r="E22" s="661" t="s">
        <v>1448</v>
      </c>
      <c r="F22" s="664"/>
      <c r="G22" s="664"/>
      <c r="H22" s="677">
        <v>0</v>
      </c>
      <c r="I22" s="664">
        <v>3</v>
      </c>
      <c r="J22" s="664">
        <v>4624.6200858766197</v>
      </c>
      <c r="K22" s="677">
        <v>1</v>
      </c>
      <c r="L22" s="664">
        <v>3</v>
      </c>
      <c r="M22" s="665">
        <v>4624.6200858766197</v>
      </c>
    </row>
    <row r="23" spans="1:13" ht="14.4" customHeight="1" x14ac:dyDescent="0.3">
      <c r="A23" s="660" t="s">
        <v>576</v>
      </c>
      <c r="B23" s="661" t="s">
        <v>2620</v>
      </c>
      <c r="C23" s="661" t="s">
        <v>1487</v>
      </c>
      <c r="D23" s="661" t="s">
        <v>1481</v>
      </c>
      <c r="E23" s="661" t="s">
        <v>2623</v>
      </c>
      <c r="F23" s="664"/>
      <c r="G23" s="664"/>
      <c r="H23" s="677">
        <v>0</v>
      </c>
      <c r="I23" s="664">
        <v>1</v>
      </c>
      <c r="J23" s="664">
        <v>1946.9699999999996</v>
      </c>
      <c r="K23" s="677">
        <v>1</v>
      </c>
      <c r="L23" s="664">
        <v>1</v>
      </c>
      <c r="M23" s="665">
        <v>1946.9699999999996</v>
      </c>
    </row>
    <row r="24" spans="1:13" ht="14.4" customHeight="1" x14ac:dyDescent="0.3">
      <c r="A24" s="660" t="s">
        <v>576</v>
      </c>
      <c r="B24" s="661" t="s">
        <v>2624</v>
      </c>
      <c r="C24" s="661" t="s">
        <v>1439</v>
      </c>
      <c r="D24" s="661" t="s">
        <v>1440</v>
      </c>
      <c r="E24" s="661" t="s">
        <v>2625</v>
      </c>
      <c r="F24" s="664"/>
      <c r="G24" s="664"/>
      <c r="H24" s="677">
        <v>0</v>
      </c>
      <c r="I24" s="664">
        <v>1</v>
      </c>
      <c r="J24" s="664">
        <v>45.189560959533019</v>
      </c>
      <c r="K24" s="677">
        <v>1</v>
      </c>
      <c r="L24" s="664">
        <v>1</v>
      </c>
      <c r="M24" s="665">
        <v>45.189560959533019</v>
      </c>
    </row>
    <row r="25" spans="1:13" ht="14.4" customHeight="1" x14ac:dyDescent="0.3">
      <c r="A25" s="660" t="s">
        <v>576</v>
      </c>
      <c r="B25" s="661" t="s">
        <v>2626</v>
      </c>
      <c r="C25" s="661" t="s">
        <v>1458</v>
      </c>
      <c r="D25" s="661" t="s">
        <v>1459</v>
      </c>
      <c r="E25" s="661" t="s">
        <v>989</v>
      </c>
      <c r="F25" s="664"/>
      <c r="G25" s="664"/>
      <c r="H25" s="677">
        <v>0</v>
      </c>
      <c r="I25" s="664">
        <v>2</v>
      </c>
      <c r="J25" s="664">
        <v>87.23</v>
      </c>
      <c r="K25" s="677">
        <v>1</v>
      </c>
      <c r="L25" s="664">
        <v>2</v>
      </c>
      <c r="M25" s="665">
        <v>87.23</v>
      </c>
    </row>
    <row r="26" spans="1:13" ht="14.4" customHeight="1" x14ac:dyDescent="0.3">
      <c r="A26" s="660" t="s">
        <v>576</v>
      </c>
      <c r="B26" s="661" t="s">
        <v>2626</v>
      </c>
      <c r="C26" s="661" t="s">
        <v>1461</v>
      </c>
      <c r="D26" s="661" t="s">
        <v>1462</v>
      </c>
      <c r="E26" s="661" t="s">
        <v>1463</v>
      </c>
      <c r="F26" s="664"/>
      <c r="G26" s="664"/>
      <c r="H26" s="677">
        <v>0</v>
      </c>
      <c r="I26" s="664">
        <v>1</v>
      </c>
      <c r="J26" s="664">
        <v>52.749779112408774</v>
      </c>
      <c r="K26" s="677">
        <v>1</v>
      </c>
      <c r="L26" s="664">
        <v>1</v>
      </c>
      <c r="M26" s="665">
        <v>52.749779112408774</v>
      </c>
    </row>
    <row r="27" spans="1:13" ht="14.4" customHeight="1" x14ac:dyDescent="0.3">
      <c r="A27" s="660" t="s">
        <v>576</v>
      </c>
      <c r="B27" s="661" t="s">
        <v>2627</v>
      </c>
      <c r="C27" s="661" t="s">
        <v>602</v>
      </c>
      <c r="D27" s="661" t="s">
        <v>603</v>
      </c>
      <c r="E27" s="661" t="s">
        <v>604</v>
      </c>
      <c r="F27" s="664">
        <v>1</v>
      </c>
      <c r="G27" s="664">
        <v>114.09939595258166</v>
      </c>
      <c r="H27" s="677">
        <v>1</v>
      </c>
      <c r="I27" s="664"/>
      <c r="J27" s="664"/>
      <c r="K27" s="677">
        <v>0</v>
      </c>
      <c r="L27" s="664">
        <v>1</v>
      </c>
      <c r="M27" s="665">
        <v>114.09939595258166</v>
      </c>
    </row>
    <row r="28" spans="1:13" ht="14.4" customHeight="1" x14ac:dyDescent="0.3">
      <c r="A28" s="660" t="s">
        <v>576</v>
      </c>
      <c r="B28" s="661" t="s">
        <v>2628</v>
      </c>
      <c r="C28" s="661" t="s">
        <v>1502</v>
      </c>
      <c r="D28" s="661" t="s">
        <v>1503</v>
      </c>
      <c r="E28" s="661" t="s">
        <v>2629</v>
      </c>
      <c r="F28" s="664"/>
      <c r="G28" s="664"/>
      <c r="H28" s="677">
        <v>0</v>
      </c>
      <c r="I28" s="664">
        <v>1</v>
      </c>
      <c r="J28" s="664">
        <v>166.09</v>
      </c>
      <c r="K28" s="677">
        <v>1</v>
      </c>
      <c r="L28" s="664">
        <v>1</v>
      </c>
      <c r="M28" s="665">
        <v>166.09</v>
      </c>
    </row>
    <row r="29" spans="1:13" ht="14.4" customHeight="1" x14ac:dyDescent="0.3">
      <c r="A29" s="660" t="s">
        <v>576</v>
      </c>
      <c r="B29" s="661" t="s">
        <v>2628</v>
      </c>
      <c r="C29" s="661" t="s">
        <v>1512</v>
      </c>
      <c r="D29" s="661" t="s">
        <v>1513</v>
      </c>
      <c r="E29" s="661" t="s">
        <v>1514</v>
      </c>
      <c r="F29" s="664"/>
      <c r="G29" s="664"/>
      <c r="H29" s="677">
        <v>0</v>
      </c>
      <c r="I29" s="664">
        <v>1</v>
      </c>
      <c r="J29" s="664">
        <v>50.56</v>
      </c>
      <c r="K29" s="677">
        <v>1</v>
      </c>
      <c r="L29" s="664">
        <v>1</v>
      </c>
      <c r="M29" s="665">
        <v>50.56</v>
      </c>
    </row>
    <row r="30" spans="1:13" ht="14.4" customHeight="1" x14ac:dyDescent="0.3">
      <c r="A30" s="660" t="s">
        <v>576</v>
      </c>
      <c r="B30" s="661" t="s">
        <v>2630</v>
      </c>
      <c r="C30" s="661" t="s">
        <v>1505</v>
      </c>
      <c r="D30" s="661" t="s">
        <v>2631</v>
      </c>
      <c r="E30" s="661" t="s">
        <v>1020</v>
      </c>
      <c r="F30" s="664"/>
      <c r="G30" s="664"/>
      <c r="H30" s="677">
        <v>0</v>
      </c>
      <c r="I30" s="664">
        <v>1</v>
      </c>
      <c r="J30" s="664">
        <v>116.15997843906986</v>
      </c>
      <c r="K30" s="677">
        <v>1</v>
      </c>
      <c r="L30" s="664">
        <v>1</v>
      </c>
      <c r="M30" s="665">
        <v>116.15997843906986</v>
      </c>
    </row>
    <row r="31" spans="1:13" ht="14.4" customHeight="1" x14ac:dyDescent="0.3">
      <c r="A31" s="660" t="s">
        <v>576</v>
      </c>
      <c r="B31" s="661" t="s">
        <v>2632</v>
      </c>
      <c r="C31" s="661" t="s">
        <v>1534</v>
      </c>
      <c r="D31" s="661" t="s">
        <v>1535</v>
      </c>
      <c r="E31" s="661" t="s">
        <v>1536</v>
      </c>
      <c r="F31" s="664"/>
      <c r="G31" s="664"/>
      <c r="H31" s="677">
        <v>0</v>
      </c>
      <c r="I31" s="664">
        <v>1</v>
      </c>
      <c r="J31" s="664">
        <v>160.94</v>
      </c>
      <c r="K31" s="677">
        <v>1</v>
      </c>
      <c r="L31" s="664">
        <v>1</v>
      </c>
      <c r="M31" s="665">
        <v>160.94</v>
      </c>
    </row>
    <row r="32" spans="1:13" ht="14.4" customHeight="1" x14ac:dyDescent="0.3">
      <c r="A32" s="660" t="s">
        <v>576</v>
      </c>
      <c r="B32" s="661" t="s">
        <v>2633</v>
      </c>
      <c r="C32" s="661" t="s">
        <v>1443</v>
      </c>
      <c r="D32" s="661" t="s">
        <v>1444</v>
      </c>
      <c r="E32" s="661" t="s">
        <v>1020</v>
      </c>
      <c r="F32" s="664"/>
      <c r="G32" s="664"/>
      <c r="H32" s="677">
        <v>0</v>
      </c>
      <c r="I32" s="664">
        <v>1</v>
      </c>
      <c r="J32" s="664">
        <v>47.5</v>
      </c>
      <c r="K32" s="677">
        <v>1</v>
      </c>
      <c r="L32" s="664">
        <v>1</v>
      </c>
      <c r="M32" s="665">
        <v>47.5</v>
      </c>
    </row>
    <row r="33" spans="1:13" ht="14.4" customHeight="1" x14ac:dyDescent="0.3">
      <c r="A33" s="660" t="s">
        <v>576</v>
      </c>
      <c r="B33" s="661" t="s">
        <v>2634</v>
      </c>
      <c r="C33" s="661" t="s">
        <v>1659</v>
      </c>
      <c r="D33" s="661" t="s">
        <v>1687</v>
      </c>
      <c r="E33" s="661" t="s">
        <v>2635</v>
      </c>
      <c r="F33" s="664"/>
      <c r="G33" s="664"/>
      <c r="H33" s="677">
        <v>0</v>
      </c>
      <c r="I33" s="664">
        <v>6</v>
      </c>
      <c r="J33" s="664">
        <v>686.00000417738204</v>
      </c>
      <c r="K33" s="677">
        <v>1</v>
      </c>
      <c r="L33" s="664">
        <v>6</v>
      </c>
      <c r="M33" s="665">
        <v>686.00000417738204</v>
      </c>
    </row>
    <row r="34" spans="1:13" ht="14.4" customHeight="1" x14ac:dyDescent="0.3">
      <c r="A34" s="660" t="s">
        <v>576</v>
      </c>
      <c r="B34" s="661" t="s">
        <v>2634</v>
      </c>
      <c r="C34" s="661" t="s">
        <v>1663</v>
      </c>
      <c r="D34" s="661" t="s">
        <v>2636</v>
      </c>
      <c r="E34" s="661" t="s">
        <v>2637</v>
      </c>
      <c r="F34" s="664"/>
      <c r="G34" s="664"/>
      <c r="H34" s="677">
        <v>0</v>
      </c>
      <c r="I34" s="664">
        <v>12.399999999999999</v>
      </c>
      <c r="J34" s="664">
        <v>948.72170437245313</v>
      </c>
      <c r="K34" s="677">
        <v>1</v>
      </c>
      <c r="L34" s="664">
        <v>12.399999999999999</v>
      </c>
      <c r="M34" s="665">
        <v>948.72170437245313</v>
      </c>
    </row>
    <row r="35" spans="1:13" ht="14.4" customHeight="1" x14ac:dyDescent="0.3">
      <c r="A35" s="660" t="s">
        <v>576</v>
      </c>
      <c r="B35" s="661" t="s">
        <v>2638</v>
      </c>
      <c r="C35" s="661" t="s">
        <v>1621</v>
      </c>
      <c r="D35" s="661" t="s">
        <v>2639</v>
      </c>
      <c r="E35" s="661" t="s">
        <v>2640</v>
      </c>
      <c r="F35" s="664">
        <v>1.5</v>
      </c>
      <c r="G35" s="664">
        <v>632.42826666666679</v>
      </c>
      <c r="H35" s="677">
        <v>1</v>
      </c>
      <c r="I35" s="664"/>
      <c r="J35" s="664"/>
      <c r="K35" s="677">
        <v>0</v>
      </c>
      <c r="L35" s="664">
        <v>1.5</v>
      </c>
      <c r="M35" s="665">
        <v>632.42826666666679</v>
      </c>
    </row>
    <row r="36" spans="1:13" ht="14.4" customHeight="1" x14ac:dyDescent="0.3">
      <c r="A36" s="660" t="s">
        <v>576</v>
      </c>
      <c r="B36" s="661" t="s">
        <v>2641</v>
      </c>
      <c r="C36" s="661" t="s">
        <v>1579</v>
      </c>
      <c r="D36" s="661" t="s">
        <v>1580</v>
      </c>
      <c r="E36" s="661" t="s">
        <v>1581</v>
      </c>
      <c r="F36" s="664"/>
      <c r="G36" s="664"/>
      <c r="H36" s="677">
        <v>0</v>
      </c>
      <c r="I36" s="664">
        <v>0.52110000000000001</v>
      </c>
      <c r="J36" s="664">
        <v>1356.6118874013587</v>
      </c>
      <c r="K36" s="677">
        <v>1</v>
      </c>
      <c r="L36" s="664">
        <v>0.52110000000000001</v>
      </c>
      <c r="M36" s="665">
        <v>1356.6118874013587</v>
      </c>
    </row>
    <row r="37" spans="1:13" ht="14.4" customHeight="1" x14ac:dyDescent="0.3">
      <c r="A37" s="660" t="s">
        <v>576</v>
      </c>
      <c r="B37" s="661" t="s">
        <v>2642</v>
      </c>
      <c r="C37" s="661" t="s">
        <v>600</v>
      </c>
      <c r="D37" s="661" t="s">
        <v>598</v>
      </c>
      <c r="E37" s="661" t="s">
        <v>601</v>
      </c>
      <c r="F37" s="664">
        <v>6.6719999999999997</v>
      </c>
      <c r="G37" s="664">
        <v>950.46964000000003</v>
      </c>
      <c r="H37" s="677">
        <v>1</v>
      </c>
      <c r="I37" s="664"/>
      <c r="J37" s="664"/>
      <c r="K37" s="677">
        <v>0</v>
      </c>
      <c r="L37" s="664">
        <v>6.6719999999999997</v>
      </c>
      <c r="M37" s="665">
        <v>950.46964000000003</v>
      </c>
    </row>
    <row r="38" spans="1:13" ht="14.4" customHeight="1" x14ac:dyDescent="0.3">
      <c r="A38" s="660" t="s">
        <v>576</v>
      </c>
      <c r="B38" s="661" t="s">
        <v>2642</v>
      </c>
      <c r="C38" s="661" t="s">
        <v>597</v>
      </c>
      <c r="D38" s="661" t="s">
        <v>598</v>
      </c>
      <c r="E38" s="661" t="s">
        <v>599</v>
      </c>
      <c r="F38" s="664">
        <v>3</v>
      </c>
      <c r="G38" s="664">
        <v>1273.4081522697452</v>
      </c>
      <c r="H38" s="677">
        <v>1</v>
      </c>
      <c r="I38" s="664"/>
      <c r="J38" s="664"/>
      <c r="K38" s="677">
        <v>0</v>
      </c>
      <c r="L38" s="664">
        <v>3</v>
      </c>
      <c r="M38" s="665">
        <v>1273.4081522697452</v>
      </c>
    </row>
    <row r="39" spans="1:13" ht="14.4" customHeight="1" x14ac:dyDescent="0.3">
      <c r="A39" s="660" t="s">
        <v>576</v>
      </c>
      <c r="B39" s="661" t="s">
        <v>2643</v>
      </c>
      <c r="C39" s="661" t="s">
        <v>1568</v>
      </c>
      <c r="D39" s="661" t="s">
        <v>2644</v>
      </c>
      <c r="E39" s="661" t="s">
        <v>1570</v>
      </c>
      <c r="F39" s="664"/>
      <c r="G39" s="664"/>
      <c r="H39" s="677">
        <v>0</v>
      </c>
      <c r="I39" s="664">
        <v>12.41</v>
      </c>
      <c r="J39" s="664">
        <v>3902.2187107941668</v>
      </c>
      <c r="K39" s="677">
        <v>1</v>
      </c>
      <c r="L39" s="664">
        <v>12.41</v>
      </c>
      <c r="M39" s="665">
        <v>3902.2187107941668</v>
      </c>
    </row>
    <row r="40" spans="1:13" ht="14.4" customHeight="1" x14ac:dyDescent="0.3">
      <c r="A40" s="660" t="s">
        <v>576</v>
      </c>
      <c r="B40" s="661" t="s">
        <v>2643</v>
      </c>
      <c r="C40" s="661" t="s">
        <v>1583</v>
      </c>
      <c r="D40" s="661" t="s">
        <v>2644</v>
      </c>
      <c r="E40" s="661" t="s">
        <v>1585</v>
      </c>
      <c r="F40" s="664"/>
      <c r="G40" s="664"/>
      <c r="H40" s="677">
        <v>0</v>
      </c>
      <c r="I40" s="664">
        <v>5.5760000000000005</v>
      </c>
      <c r="J40" s="664">
        <v>2600.8712196590836</v>
      </c>
      <c r="K40" s="677">
        <v>1</v>
      </c>
      <c r="L40" s="664">
        <v>5.5760000000000005</v>
      </c>
      <c r="M40" s="665">
        <v>2600.8712196590836</v>
      </c>
    </row>
    <row r="41" spans="1:13" ht="14.4" customHeight="1" x14ac:dyDescent="0.3">
      <c r="A41" s="660" t="s">
        <v>576</v>
      </c>
      <c r="B41" s="661" t="s">
        <v>2643</v>
      </c>
      <c r="C41" s="661" t="s">
        <v>1587</v>
      </c>
      <c r="D41" s="661" t="s">
        <v>2644</v>
      </c>
      <c r="E41" s="661" t="s">
        <v>1589</v>
      </c>
      <c r="F41" s="664"/>
      <c r="G41" s="664"/>
      <c r="H41" s="677">
        <v>0</v>
      </c>
      <c r="I41" s="664">
        <v>25.018000000000001</v>
      </c>
      <c r="J41" s="664">
        <v>27776.452897729665</v>
      </c>
      <c r="K41" s="677">
        <v>1</v>
      </c>
      <c r="L41" s="664">
        <v>25.018000000000001</v>
      </c>
      <c r="M41" s="665">
        <v>27776.452897729665</v>
      </c>
    </row>
    <row r="42" spans="1:13" ht="14.4" customHeight="1" x14ac:dyDescent="0.3">
      <c r="A42" s="660" t="s">
        <v>576</v>
      </c>
      <c r="B42" s="661" t="s">
        <v>2645</v>
      </c>
      <c r="C42" s="661" t="s">
        <v>1591</v>
      </c>
      <c r="D42" s="661" t="s">
        <v>1592</v>
      </c>
      <c r="E42" s="661" t="s">
        <v>2646</v>
      </c>
      <c r="F42" s="664"/>
      <c r="G42" s="664"/>
      <c r="H42" s="677">
        <v>0</v>
      </c>
      <c r="I42" s="664">
        <v>1</v>
      </c>
      <c r="J42" s="664">
        <v>426.95132015439094</v>
      </c>
      <c r="K42" s="677">
        <v>1</v>
      </c>
      <c r="L42" s="664">
        <v>1</v>
      </c>
      <c r="M42" s="665">
        <v>426.95132015439094</v>
      </c>
    </row>
    <row r="43" spans="1:13" ht="14.4" customHeight="1" x14ac:dyDescent="0.3">
      <c r="A43" s="660" t="s">
        <v>576</v>
      </c>
      <c r="B43" s="661" t="s">
        <v>2647</v>
      </c>
      <c r="C43" s="661" t="s">
        <v>1516</v>
      </c>
      <c r="D43" s="661" t="s">
        <v>1436</v>
      </c>
      <c r="E43" s="661" t="s">
        <v>2648</v>
      </c>
      <c r="F43" s="664"/>
      <c r="G43" s="664"/>
      <c r="H43" s="677">
        <v>0</v>
      </c>
      <c r="I43" s="664">
        <v>4</v>
      </c>
      <c r="J43" s="664">
        <v>245.89965841702909</v>
      </c>
      <c r="K43" s="677">
        <v>1</v>
      </c>
      <c r="L43" s="664">
        <v>4</v>
      </c>
      <c r="M43" s="665">
        <v>245.89965841702909</v>
      </c>
    </row>
    <row r="44" spans="1:13" ht="14.4" customHeight="1" x14ac:dyDescent="0.3">
      <c r="A44" s="660" t="s">
        <v>576</v>
      </c>
      <c r="B44" s="661" t="s">
        <v>2647</v>
      </c>
      <c r="C44" s="661" t="s">
        <v>1435</v>
      </c>
      <c r="D44" s="661" t="s">
        <v>1436</v>
      </c>
      <c r="E44" s="661" t="s">
        <v>2649</v>
      </c>
      <c r="F44" s="664"/>
      <c r="G44" s="664"/>
      <c r="H44" s="677">
        <v>0</v>
      </c>
      <c r="I44" s="664">
        <v>2</v>
      </c>
      <c r="J44" s="664">
        <v>210.54000000000002</v>
      </c>
      <c r="K44" s="677">
        <v>1</v>
      </c>
      <c r="L44" s="664">
        <v>2</v>
      </c>
      <c r="M44" s="665">
        <v>210.54000000000002</v>
      </c>
    </row>
    <row r="45" spans="1:13" ht="14.4" customHeight="1" x14ac:dyDescent="0.3">
      <c r="A45" s="660" t="s">
        <v>576</v>
      </c>
      <c r="B45" s="661" t="s">
        <v>2650</v>
      </c>
      <c r="C45" s="661" t="s">
        <v>1549</v>
      </c>
      <c r="D45" s="661" t="s">
        <v>1550</v>
      </c>
      <c r="E45" s="661" t="s">
        <v>2651</v>
      </c>
      <c r="F45" s="664"/>
      <c r="G45" s="664"/>
      <c r="H45" s="677">
        <v>0</v>
      </c>
      <c r="I45" s="664">
        <v>2</v>
      </c>
      <c r="J45" s="664">
        <v>59.179999999999957</v>
      </c>
      <c r="K45" s="677">
        <v>1</v>
      </c>
      <c r="L45" s="664">
        <v>2</v>
      </c>
      <c r="M45" s="665">
        <v>59.179999999999957</v>
      </c>
    </row>
    <row r="46" spans="1:13" ht="14.4" customHeight="1" x14ac:dyDescent="0.3">
      <c r="A46" s="660" t="s">
        <v>576</v>
      </c>
      <c r="B46" s="661" t="s">
        <v>2650</v>
      </c>
      <c r="C46" s="661" t="s">
        <v>1450</v>
      </c>
      <c r="D46" s="661" t="s">
        <v>1451</v>
      </c>
      <c r="E46" s="661" t="s">
        <v>1452</v>
      </c>
      <c r="F46" s="664"/>
      <c r="G46" s="664"/>
      <c r="H46" s="677">
        <v>0</v>
      </c>
      <c r="I46" s="664">
        <v>3</v>
      </c>
      <c r="J46" s="664">
        <v>176.01</v>
      </c>
      <c r="K46" s="677">
        <v>1</v>
      </c>
      <c r="L46" s="664">
        <v>3</v>
      </c>
      <c r="M46" s="665">
        <v>176.01</v>
      </c>
    </row>
    <row r="47" spans="1:13" ht="14.4" customHeight="1" x14ac:dyDescent="0.3">
      <c r="A47" s="660" t="s">
        <v>576</v>
      </c>
      <c r="B47" s="661" t="s">
        <v>2650</v>
      </c>
      <c r="C47" s="661" t="s">
        <v>1572</v>
      </c>
      <c r="D47" s="661" t="s">
        <v>1573</v>
      </c>
      <c r="E47" s="661" t="s">
        <v>2652</v>
      </c>
      <c r="F47" s="664"/>
      <c r="G47" s="664"/>
      <c r="H47" s="677">
        <v>0</v>
      </c>
      <c r="I47" s="664">
        <v>1</v>
      </c>
      <c r="J47" s="664">
        <v>127.79</v>
      </c>
      <c r="K47" s="677">
        <v>1</v>
      </c>
      <c r="L47" s="664">
        <v>1</v>
      </c>
      <c r="M47" s="665">
        <v>127.79</v>
      </c>
    </row>
    <row r="48" spans="1:13" ht="14.4" customHeight="1" x14ac:dyDescent="0.3">
      <c r="A48" s="660" t="s">
        <v>576</v>
      </c>
      <c r="B48" s="661" t="s">
        <v>2650</v>
      </c>
      <c r="C48" s="661" t="s">
        <v>1473</v>
      </c>
      <c r="D48" s="661" t="s">
        <v>1474</v>
      </c>
      <c r="E48" s="661" t="s">
        <v>2653</v>
      </c>
      <c r="F48" s="664"/>
      <c r="G48" s="664"/>
      <c r="H48" s="677">
        <v>0</v>
      </c>
      <c r="I48" s="664">
        <v>2</v>
      </c>
      <c r="J48" s="664">
        <v>191.13988800071937</v>
      </c>
      <c r="K48" s="677">
        <v>1</v>
      </c>
      <c r="L48" s="664">
        <v>2</v>
      </c>
      <c r="M48" s="665">
        <v>191.13988800071937</v>
      </c>
    </row>
    <row r="49" spans="1:13" ht="14.4" customHeight="1" x14ac:dyDescent="0.3">
      <c r="A49" s="660" t="s">
        <v>576</v>
      </c>
      <c r="B49" s="661" t="s">
        <v>2650</v>
      </c>
      <c r="C49" s="661" t="s">
        <v>1477</v>
      </c>
      <c r="D49" s="661" t="s">
        <v>1474</v>
      </c>
      <c r="E49" s="661" t="s">
        <v>2654</v>
      </c>
      <c r="F49" s="664"/>
      <c r="G49" s="664"/>
      <c r="H49" s="677">
        <v>0</v>
      </c>
      <c r="I49" s="664">
        <v>2</v>
      </c>
      <c r="J49" s="664">
        <v>235.23928531287518</v>
      </c>
      <c r="K49" s="677">
        <v>1</v>
      </c>
      <c r="L49" s="664">
        <v>2</v>
      </c>
      <c r="M49" s="665">
        <v>235.23928531287518</v>
      </c>
    </row>
    <row r="50" spans="1:13" ht="14.4" customHeight="1" x14ac:dyDescent="0.3">
      <c r="A50" s="660" t="s">
        <v>576</v>
      </c>
      <c r="B50" s="661" t="s">
        <v>2655</v>
      </c>
      <c r="C50" s="661" t="s">
        <v>1490</v>
      </c>
      <c r="D50" s="661" t="s">
        <v>2656</v>
      </c>
      <c r="E50" s="661" t="s">
        <v>2657</v>
      </c>
      <c r="F50" s="664"/>
      <c r="G50" s="664"/>
      <c r="H50" s="677">
        <v>0</v>
      </c>
      <c r="I50" s="664">
        <v>2</v>
      </c>
      <c r="J50" s="664">
        <v>659.63999999999987</v>
      </c>
      <c r="K50" s="677">
        <v>1</v>
      </c>
      <c r="L50" s="664">
        <v>2</v>
      </c>
      <c r="M50" s="665">
        <v>659.63999999999987</v>
      </c>
    </row>
    <row r="51" spans="1:13" ht="14.4" customHeight="1" x14ac:dyDescent="0.3">
      <c r="A51" s="660" t="s">
        <v>576</v>
      </c>
      <c r="B51" s="661" t="s">
        <v>2658</v>
      </c>
      <c r="C51" s="661" t="s">
        <v>1523</v>
      </c>
      <c r="D51" s="661" t="s">
        <v>1524</v>
      </c>
      <c r="E51" s="661" t="s">
        <v>2659</v>
      </c>
      <c r="F51" s="664"/>
      <c r="G51" s="664"/>
      <c r="H51" s="677">
        <v>0</v>
      </c>
      <c r="I51" s="664">
        <v>1</v>
      </c>
      <c r="J51" s="664">
        <v>250.10999999999987</v>
      </c>
      <c r="K51" s="677">
        <v>1</v>
      </c>
      <c r="L51" s="664">
        <v>1</v>
      </c>
      <c r="M51" s="665">
        <v>250.10999999999987</v>
      </c>
    </row>
    <row r="52" spans="1:13" ht="14.4" customHeight="1" x14ac:dyDescent="0.3">
      <c r="A52" s="660" t="s">
        <v>576</v>
      </c>
      <c r="B52" s="661" t="s">
        <v>2660</v>
      </c>
      <c r="C52" s="661" t="s">
        <v>1494</v>
      </c>
      <c r="D52" s="661" t="s">
        <v>2661</v>
      </c>
      <c r="E52" s="661" t="s">
        <v>2662</v>
      </c>
      <c r="F52" s="664"/>
      <c r="G52" s="664"/>
      <c r="H52" s="677">
        <v>0</v>
      </c>
      <c r="I52" s="664">
        <v>7</v>
      </c>
      <c r="J52" s="664">
        <v>326.73035475939685</v>
      </c>
      <c r="K52" s="677">
        <v>1</v>
      </c>
      <c r="L52" s="664">
        <v>7</v>
      </c>
      <c r="M52" s="665">
        <v>326.73035475939685</v>
      </c>
    </row>
    <row r="53" spans="1:13" ht="14.4" customHeight="1" x14ac:dyDescent="0.3">
      <c r="A53" s="660" t="s">
        <v>576</v>
      </c>
      <c r="B53" s="661" t="s">
        <v>2660</v>
      </c>
      <c r="C53" s="661" t="s">
        <v>1542</v>
      </c>
      <c r="D53" s="661" t="s">
        <v>2663</v>
      </c>
      <c r="E53" s="661" t="s">
        <v>2664</v>
      </c>
      <c r="F53" s="664"/>
      <c r="G53" s="664"/>
      <c r="H53" s="677">
        <v>0</v>
      </c>
      <c r="I53" s="664">
        <v>5</v>
      </c>
      <c r="J53" s="664">
        <v>299.23899418829888</v>
      </c>
      <c r="K53" s="677">
        <v>1</v>
      </c>
      <c r="L53" s="664">
        <v>5</v>
      </c>
      <c r="M53" s="665">
        <v>299.23899418829888</v>
      </c>
    </row>
    <row r="54" spans="1:13" ht="14.4" customHeight="1" x14ac:dyDescent="0.3">
      <c r="A54" s="660" t="s">
        <v>576</v>
      </c>
      <c r="B54" s="661" t="s">
        <v>2665</v>
      </c>
      <c r="C54" s="661" t="s">
        <v>1519</v>
      </c>
      <c r="D54" s="661" t="s">
        <v>1520</v>
      </c>
      <c r="E54" s="661" t="s">
        <v>2629</v>
      </c>
      <c r="F54" s="664"/>
      <c r="G54" s="664"/>
      <c r="H54" s="677">
        <v>0</v>
      </c>
      <c r="I54" s="664">
        <v>3</v>
      </c>
      <c r="J54" s="664">
        <v>150.81971510692111</v>
      </c>
      <c r="K54" s="677">
        <v>1</v>
      </c>
      <c r="L54" s="664">
        <v>3</v>
      </c>
      <c r="M54" s="665">
        <v>150.81971510692111</v>
      </c>
    </row>
    <row r="55" spans="1:13" ht="14.4" customHeight="1" x14ac:dyDescent="0.3">
      <c r="A55" s="660" t="s">
        <v>576</v>
      </c>
      <c r="B55" s="661" t="s">
        <v>2665</v>
      </c>
      <c r="C55" s="661" t="s">
        <v>1545</v>
      </c>
      <c r="D55" s="661" t="s">
        <v>1546</v>
      </c>
      <c r="E55" s="661" t="s">
        <v>2666</v>
      </c>
      <c r="F55" s="664"/>
      <c r="G55" s="664"/>
      <c r="H55" s="677">
        <v>0</v>
      </c>
      <c r="I55" s="664">
        <v>2</v>
      </c>
      <c r="J55" s="664">
        <v>206.88000000000002</v>
      </c>
      <c r="K55" s="677">
        <v>1</v>
      </c>
      <c r="L55" s="664">
        <v>2</v>
      </c>
      <c r="M55" s="665">
        <v>206.88000000000002</v>
      </c>
    </row>
    <row r="56" spans="1:13" ht="14.4" customHeight="1" x14ac:dyDescent="0.3">
      <c r="A56" s="660" t="s">
        <v>576</v>
      </c>
      <c r="B56" s="661" t="s">
        <v>2667</v>
      </c>
      <c r="C56" s="661" t="s">
        <v>1431</v>
      </c>
      <c r="D56" s="661" t="s">
        <v>1432</v>
      </c>
      <c r="E56" s="661" t="s">
        <v>2668</v>
      </c>
      <c r="F56" s="664"/>
      <c r="G56" s="664"/>
      <c r="H56" s="677">
        <v>0</v>
      </c>
      <c r="I56" s="664">
        <v>1</v>
      </c>
      <c r="J56" s="664">
        <v>106.52039157406612</v>
      </c>
      <c r="K56" s="677">
        <v>1</v>
      </c>
      <c r="L56" s="664">
        <v>1</v>
      </c>
      <c r="M56" s="665">
        <v>106.52039157406612</v>
      </c>
    </row>
    <row r="57" spans="1:13" ht="14.4" customHeight="1" x14ac:dyDescent="0.3">
      <c r="A57" s="660" t="s">
        <v>576</v>
      </c>
      <c r="B57" s="661" t="s">
        <v>2669</v>
      </c>
      <c r="C57" s="661" t="s">
        <v>1576</v>
      </c>
      <c r="D57" s="661" t="s">
        <v>1577</v>
      </c>
      <c r="E57" s="661" t="s">
        <v>2670</v>
      </c>
      <c r="F57" s="664"/>
      <c r="G57" s="664"/>
      <c r="H57" s="677">
        <v>0</v>
      </c>
      <c r="I57" s="664">
        <v>1</v>
      </c>
      <c r="J57" s="664">
        <v>245.56</v>
      </c>
      <c r="K57" s="677">
        <v>1</v>
      </c>
      <c r="L57" s="664">
        <v>1</v>
      </c>
      <c r="M57" s="665">
        <v>245.56</v>
      </c>
    </row>
    <row r="58" spans="1:13" ht="14.4" customHeight="1" x14ac:dyDescent="0.3">
      <c r="A58" s="660" t="s">
        <v>576</v>
      </c>
      <c r="B58" s="661" t="s">
        <v>2669</v>
      </c>
      <c r="C58" s="661" t="s">
        <v>1605</v>
      </c>
      <c r="D58" s="661" t="s">
        <v>2671</v>
      </c>
      <c r="E58" s="661" t="s">
        <v>1607</v>
      </c>
      <c r="F58" s="664"/>
      <c r="G58" s="664"/>
      <c r="H58" s="677">
        <v>0</v>
      </c>
      <c r="I58" s="664">
        <v>2</v>
      </c>
      <c r="J58" s="664">
        <v>95.61555534896695</v>
      </c>
      <c r="K58" s="677">
        <v>1</v>
      </c>
      <c r="L58" s="664">
        <v>2</v>
      </c>
      <c r="M58" s="665">
        <v>95.61555534896695</v>
      </c>
    </row>
    <row r="59" spans="1:13" ht="14.4" customHeight="1" x14ac:dyDescent="0.3">
      <c r="A59" s="660" t="s">
        <v>576</v>
      </c>
      <c r="B59" s="661" t="s">
        <v>2669</v>
      </c>
      <c r="C59" s="661" t="s">
        <v>1609</v>
      </c>
      <c r="D59" s="661" t="s">
        <v>2672</v>
      </c>
      <c r="E59" s="661" t="s">
        <v>1607</v>
      </c>
      <c r="F59" s="664"/>
      <c r="G59" s="664"/>
      <c r="H59" s="677">
        <v>0</v>
      </c>
      <c r="I59" s="664">
        <v>5</v>
      </c>
      <c r="J59" s="664">
        <v>239.05</v>
      </c>
      <c r="K59" s="677">
        <v>1</v>
      </c>
      <c r="L59" s="664">
        <v>5</v>
      </c>
      <c r="M59" s="665">
        <v>239.05</v>
      </c>
    </row>
    <row r="60" spans="1:13" ht="14.4" customHeight="1" x14ac:dyDescent="0.3">
      <c r="A60" s="660" t="s">
        <v>576</v>
      </c>
      <c r="B60" s="661" t="s">
        <v>2669</v>
      </c>
      <c r="C60" s="661" t="s">
        <v>1614</v>
      </c>
      <c r="D60" s="661" t="s">
        <v>1615</v>
      </c>
      <c r="E60" s="661" t="s">
        <v>1613</v>
      </c>
      <c r="F60" s="664"/>
      <c r="G60" s="664"/>
      <c r="H60" s="677">
        <v>0</v>
      </c>
      <c r="I60" s="664">
        <v>40</v>
      </c>
      <c r="J60" s="664">
        <v>7322.2961039155853</v>
      </c>
      <c r="K60" s="677">
        <v>1</v>
      </c>
      <c r="L60" s="664">
        <v>40</v>
      </c>
      <c r="M60" s="665">
        <v>7322.2961039155853</v>
      </c>
    </row>
    <row r="61" spans="1:13" ht="14.4" customHeight="1" x14ac:dyDescent="0.3">
      <c r="A61" s="660" t="s">
        <v>576</v>
      </c>
      <c r="B61" s="661" t="s">
        <v>2669</v>
      </c>
      <c r="C61" s="661" t="s">
        <v>1611</v>
      </c>
      <c r="D61" s="661" t="s">
        <v>1612</v>
      </c>
      <c r="E61" s="661" t="s">
        <v>1613</v>
      </c>
      <c r="F61" s="664"/>
      <c r="G61" s="664"/>
      <c r="H61" s="677">
        <v>0</v>
      </c>
      <c r="I61" s="664">
        <v>16</v>
      </c>
      <c r="J61" s="664">
        <v>4044.12</v>
      </c>
      <c r="K61" s="677">
        <v>1</v>
      </c>
      <c r="L61" s="664">
        <v>16</v>
      </c>
      <c r="M61" s="665">
        <v>4044.12</v>
      </c>
    </row>
    <row r="62" spans="1:13" ht="14.4" customHeight="1" x14ac:dyDescent="0.3">
      <c r="A62" s="660" t="s">
        <v>576</v>
      </c>
      <c r="B62" s="661" t="s">
        <v>2669</v>
      </c>
      <c r="C62" s="661" t="s">
        <v>1616</v>
      </c>
      <c r="D62" s="661" t="s">
        <v>1617</v>
      </c>
      <c r="E62" s="661" t="s">
        <v>1618</v>
      </c>
      <c r="F62" s="664"/>
      <c r="G62" s="664"/>
      <c r="H62" s="677">
        <v>0</v>
      </c>
      <c r="I62" s="664">
        <v>2</v>
      </c>
      <c r="J62" s="664">
        <v>382.44000000000005</v>
      </c>
      <c r="K62" s="677">
        <v>1</v>
      </c>
      <c r="L62" s="664">
        <v>2</v>
      </c>
      <c r="M62" s="665">
        <v>382.44000000000005</v>
      </c>
    </row>
    <row r="63" spans="1:13" ht="14.4" customHeight="1" x14ac:dyDescent="0.3">
      <c r="A63" s="660" t="s">
        <v>581</v>
      </c>
      <c r="B63" s="661" t="s">
        <v>2606</v>
      </c>
      <c r="C63" s="661" t="s">
        <v>1498</v>
      </c>
      <c r="D63" s="661" t="s">
        <v>2607</v>
      </c>
      <c r="E63" s="661" t="s">
        <v>2608</v>
      </c>
      <c r="F63" s="664"/>
      <c r="G63" s="664"/>
      <c r="H63" s="677">
        <v>0</v>
      </c>
      <c r="I63" s="664">
        <v>4</v>
      </c>
      <c r="J63" s="664">
        <v>180.76</v>
      </c>
      <c r="K63" s="677">
        <v>1</v>
      </c>
      <c r="L63" s="664">
        <v>4</v>
      </c>
      <c r="M63" s="665">
        <v>180.76</v>
      </c>
    </row>
    <row r="64" spans="1:13" ht="14.4" customHeight="1" x14ac:dyDescent="0.3">
      <c r="A64" s="660" t="s">
        <v>581</v>
      </c>
      <c r="B64" s="661" t="s">
        <v>2606</v>
      </c>
      <c r="C64" s="661" t="s">
        <v>2214</v>
      </c>
      <c r="D64" s="661" t="s">
        <v>2673</v>
      </c>
      <c r="E64" s="661" t="s">
        <v>2674</v>
      </c>
      <c r="F64" s="664"/>
      <c r="G64" s="664"/>
      <c r="H64" s="677">
        <v>0</v>
      </c>
      <c r="I64" s="664">
        <v>5</v>
      </c>
      <c r="J64" s="664">
        <v>356.9</v>
      </c>
      <c r="K64" s="677">
        <v>1</v>
      </c>
      <c r="L64" s="664">
        <v>5</v>
      </c>
      <c r="M64" s="665">
        <v>356.9</v>
      </c>
    </row>
    <row r="65" spans="1:13" ht="14.4" customHeight="1" x14ac:dyDescent="0.3">
      <c r="A65" s="660" t="s">
        <v>581</v>
      </c>
      <c r="B65" s="661" t="s">
        <v>2609</v>
      </c>
      <c r="C65" s="661" t="s">
        <v>1530</v>
      </c>
      <c r="D65" s="661" t="s">
        <v>1531</v>
      </c>
      <c r="E65" s="661" t="s">
        <v>1532</v>
      </c>
      <c r="F65" s="664"/>
      <c r="G65" s="664"/>
      <c r="H65" s="677">
        <v>0</v>
      </c>
      <c r="I65" s="664">
        <v>100</v>
      </c>
      <c r="J65" s="664">
        <v>6786.9</v>
      </c>
      <c r="K65" s="677">
        <v>1</v>
      </c>
      <c r="L65" s="664">
        <v>100</v>
      </c>
      <c r="M65" s="665">
        <v>6786.9</v>
      </c>
    </row>
    <row r="66" spans="1:13" ht="14.4" customHeight="1" x14ac:dyDescent="0.3">
      <c r="A66" s="660" t="s">
        <v>581</v>
      </c>
      <c r="B66" s="661" t="s">
        <v>2612</v>
      </c>
      <c r="C66" s="661" t="s">
        <v>1538</v>
      </c>
      <c r="D66" s="661" t="s">
        <v>1539</v>
      </c>
      <c r="E66" s="661" t="s">
        <v>1540</v>
      </c>
      <c r="F66" s="664"/>
      <c r="G66" s="664"/>
      <c r="H66" s="677">
        <v>0</v>
      </c>
      <c r="I66" s="664">
        <v>20</v>
      </c>
      <c r="J66" s="664">
        <v>7279.5059254016232</v>
      </c>
      <c r="K66" s="677">
        <v>1</v>
      </c>
      <c r="L66" s="664">
        <v>20</v>
      </c>
      <c r="M66" s="665">
        <v>7279.5059254016232</v>
      </c>
    </row>
    <row r="67" spans="1:13" ht="14.4" customHeight="1" x14ac:dyDescent="0.3">
      <c r="A67" s="660" t="s">
        <v>581</v>
      </c>
      <c r="B67" s="661" t="s">
        <v>2612</v>
      </c>
      <c r="C67" s="661" t="s">
        <v>1689</v>
      </c>
      <c r="D67" s="661" t="s">
        <v>2675</v>
      </c>
      <c r="E67" s="661" t="s">
        <v>1691</v>
      </c>
      <c r="F67" s="664">
        <v>2</v>
      </c>
      <c r="G67" s="664">
        <v>804.67999999999984</v>
      </c>
      <c r="H67" s="677">
        <v>1</v>
      </c>
      <c r="I67" s="664"/>
      <c r="J67" s="664"/>
      <c r="K67" s="677">
        <v>0</v>
      </c>
      <c r="L67" s="664">
        <v>2</v>
      </c>
      <c r="M67" s="665">
        <v>804.67999999999984</v>
      </c>
    </row>
    <row r="68" spans="1:13" ht="14.4" customHeight="1" x14ac:dyDescent="0.3">
      <c r="A68" s="660" t="s">
        <v>581</v>
      </c>
      <c r="B68" s="661" t="s">
        <v>2612</v>
      </c>
      <c r="C68" s="661" t="s">
        <v>1553</v>
      </c>
      <c r="D68" s="661" t="s">
        <v>1554</v>
      </c>
      <c r="E68" s="661" t="s">
        <v>2613</v>
      </c>
      <c r="F68" s="664"/>
      <c r="G68" s="664"/>
      <c r="H68" s="677">
        <v>0</v>
      </c>
      <c r="I68" s="664">
        <v>3</v>
      </c>
      <c r="J68" s="664">
        <v>1573.98</v>
      </c>
      <c r="K68" s="677">
        <v>1</v>
      </c>
      <c r="L68" s="664">
        <v>3</v>
      </c>
      <c r="M68" s="665">
        <v>1573.98</v>
      </c>
    </row>
    <row r="69" spans="1:13" ht="14.4" customHeight="1" x14ac:dyDescent="0.3">
      <c r="A69" s="660" t="s">
        <v>581</v>
      </c>
      <c r="B69" s="661" t="s">
        <v>2614</v>
      </c>
      <c r="C69" s="661" t="s">
        <v>1564</v>
      </c>
      <c r="D69" s="661" t="s">
        <v>1565</v>
      </c>
      <c r="E69" s="661" t="s">
        <v>2615</v>
      </c>
      <c r="F69" s="664"/>
      <c r="G69" s="664"/>
      <c r="H69" s="677">
        <v>0</v>
      </c>
      <c r="I69" s="664">
        <v>2</v>
      </c>
      <c r="J69" s="664">
        <v>1011.5398122439457</v>
      </c>
      <c r="K69" s="677">
        <v>1</v>
      </c>
      <c r="L69" s="664">
        <v>2</v>
      </c>
      <c r="M69" s="665">
        <v>1011.5398122439457</v>
      </c>
    </row>
    <row r="70" spans="1:13" ht="14.4" customHeight="1" x14ac:dyDescent="0.3">
      <c r="A70" s="660" t="s">
        <v>581</v>
      </c>
      <c r="B70" s="661" t="s">
        <v>2616</v>
      </c>
      <c r="C70" s="661" t="s">
        <v>1527</v>
      </c>
      <c r="D70" s="661" t="s">
        <v>1455</v>
      </c>
      <c r="E70" s="661" t="s">
        <v>1528</v>
      </c>
      <c r="F70" s="664"/>
      <c r="G70" s="664"/>
      <c r="H70" s="677">
        <v>0</v>
      </c>
      <c r="I70" s="664">
        <v>18</v>
      </c>
      <c r="J70" s="664">
        <v>1320.2963883637967</v>
      </c>
      <c r="K70" s="677">
        <v>1</v>
      </c>
      <c r="L70" s="664">
        <v>18</v>
      </c>
      <c r="M70" s="665">
        <v>1320.2963883637967</v>
      </c>
    </row>
    <row r="71" spans="1:13" ht="14.4" customHeight="1" x14ac:dyDescent="0.3">
      <c r="A71" s="660" t="s">
        <v>581</v>
      </c>
      <c r="B71" s="661" t="s">
        <v>2616</v>
      </c>
      <c r="C71" s="661" t="s">
        <v>1454</v>
      </c>
      <c r="D71" s="661" t="s">
        <v>1455</v>
      </c>
      <c r="E71" s="661" t="s">
        <v>1456</v>
      </c>
      <c r="F71" s="664"/>
      <c r="G71" s="664"/>
      <c r="H71" s="677">
        <v>0</v>
      </c>
      <c r="I71" s="664">
        <v>5</v>
      </c>
      <c r="J71" s="664">
        <v>540.24835865618445</v>
      </c>
      <c r="K71" s="677">
        <v>1</v>
      </c>
      <c r="L71" s="664">
        <v>5</v>
      </c>
      <c r="M71" s="665">
        <v>540.24835865618445</v>
      </c>
    </row>
    <row r="72" spans="1:13" ht="14.4" customHeight="1" x14ac:dyDescent="0.3">
      <c r="A72" s="660" t="s">
        <v>581</v>
      </c>
      <c r="B72" s="661" t="s">
        <v>2618</v>
      </c>
      <c r="C72" s="661" t="s">
        <v>1594</v>
      </c>
      <c r="D72" s="661" t="s">
        <v>1595</v>
      </c>
      <c r="E72" s="661" t="s">
        <v>1596</v>
      </c>
      <c r="F72" s="664"/>
      <c r="G72" s="664"/>
      <c r="H72" s="677">
        <v>0</v>
      </c>
      <c r="I72" s="664">
        <v>2</v>
      </c>
      <c r="J72" s="664">
        <v>184.78960947911358</v>
      </c>
      <c r="K72" s="677">
        <v>1</v>
      </c>
      <c r="L72" s="664">
        <v>2</v>
      </c>
      <c r="M72" s="665">
        <v>184.78960947911358</v>
      </c>
    </row>
    <row r="73" spans="1:13" ht="14.4" customHeight="1" x14ac:dyDescent="0.3">
      <c r="A73" s="660" t="s">
        <v>581</v>
      </c>
      <c r="B73" s="661" t="s">
        <v>2618</v>
      </c>
      <c r="C73" s="661" t="s">
        <v>2199</v>
      </c>
      <c r="D73" s="661" t="s">
        <v>2200</v>
      </c>
      <c r="E73" s="661" t="s">
        <v>2676</v>
      </c>
      <c r="F73" s="664"/>
      <c r="G73" s="664"/>
      <c r="H73" s="677">
        <v>0</v>
      </c>
      <c r="I73" s="664">
        <v>2</v>
      </c>
      <c r="J73" s="664">
        <v>98.740083202278115</v>
      </c>
      <c r="K73" s="677">
        <v>1</v>
      </c>
      <c r="L73" s="664">
        <v>2</v>
      </c>
      <c r="M73" s="665">
        <v>98.740083202278115</v>
      </c>
    </row>
    <row r="74" spans="1:13" ht="14.4" customHeight="1" x14ac:dyDescent="0.3">
      <c r="A74" s="660" t="s">
        <v>581</v>
      </c>
      <c r="B74" s="661" t="s">
        <v>2618</v>
      </c>
      <c r="C74" s="661" t="s">
        <v>2203</v>
      </c>
      <c r="D74" s="661" t="s">
        <v>2204</v>
      </c>
      <c r="E74" s="661" t="s">
        <v>2677</v>
      </c>
      <c r="F74" s="664"/>
      <c r="G74" s="664"/>
      <c r="H74" s="677">
        <v>0</v>
      </c>
      <c r="I74" s="664">
        <v>15</v>
      </c>
      <c r="J74" s="664">
        <v>1233.3670773822907</v>
      </c>
      <c r="K74" s="677">
        <v>1</v>
      </c>
      <c r="L74" s="664">
        <v>15</v>
      </c>
      <c r="M74" s="665">
        <v>1233.3670773822907</v>
      </c>
    </row>
    <row r="75" spans="1:13" ht="14.4" customHeight="1" x14ac:dyDescent="0.3">
      <c r="A75" s="660" t="s">
        <v>581</v>
      </c>
      <c r="B75" s="661" t="s">
        <v>2619</v>
      </c>
      <c r="C75" s="661" t="s">
        <v>1684</v>
      </c>
      <c r="D75" s="661" t="s">
        <v>1685</v>
      </c>
      <c r="E75" s="661" t="s">
        <v>1514</v>
      </c>
      <c r="F75" s="664">
        <v>1</v>
      </c>
      <c r="G75" s="664">
        <v>46.320000000000007</v>
      </c>
      <c r="H75" s="677">
        <v>1</v>
      </c>
      <c r="I75" s="664"/>
      <c r="J75" s="664"/>
      <c r="K75" s="677">
        <v>0</v>
      </c>
      <c r="L75" s="664">
        <v>1</v>
      </c>
      <c r="M75" s="665">
        <v>46.320000000000007</v>
      </c>
    </row>
    <row r="76" spans="1:13" ht="14.4" customHeight="1" x14ac:dyDescent="0.3">
      <c r="A76" s="660" t="s">
        <v>581</v>
      </c>
      <c r="B76" s="661" t="s">
        <v>2619</v>
      </c>
      <c r="C76" s="661" t="s">
        <v>2233</v>
      </c>
      <c r="D76" s="661" t="s">
        <v>2234</v>
      </c>
      <c r="E76" s="661" t="s">
        <v>2235</v>
      </c>
      <c r="F76" s="664"/>
      <c r="G76" s="664"/>
      <c r="H76" s="677">
        <v>0</v>
      </c>
      <c r="I76" s="664">
        <v>2</v>
      </c>
      <c r="J76" s="664">
        <v>45.759999999999991</v>
      </c>
      <c r="K76" s="677">
        <v>1</v>
      </c>
      <c r="L76" s="664">
        <v>2</v>
      </c>
      <c r="M76" s="665">
        <v>45.759999999999991</v>
      </c>
    </row>
    <row r="77" spans="1:13" ht="14.4" customHeight="1" x14ac:dyDescent="0.3">
      <c r="A77" s="660" t="s">
        <v>581</v>
      </c>
      <c r="B77" s="661" t="s">
        <v>2619</v>
      </c>
      <c r="C77" s="661" t="s">
        <v>1508</v>
      </c>
      <c r="D77" s="661" t="s">
        <v>1509</v>
      </c>
      <c r="E77" s="661" t="s">
        <v>1510</v>
      </c>
      <c r="F77" s="664"/>
      <c r="G77" s="664"/>
      <c r="H77" s="677">
        <v>0</v>
      </c>
      <c r="I77" s="664">
        <v>3</v>
      </c>
      <c r="J77" s="664">
        <v>91.82982984818301</v>
      </c>
      <c r="K77" s="677">
        <v>1</v>
      </c>
      <c r="L77" s="664">
        <v>3</v>
      </c>
      <c r="M77" s="665">
        <v>91.82982984818301</v>
      </c>
    </row>
    <row r="78" spans="1:13" ht="14.4" customHeight="1" x14ac:dyDescent="0.3">
      <c r="A78" s="660" t="s">
        <v>581</v>
      </c>
      <c r="B78" s="661" t="s">
        <v>2620</v>
      </c>
      <c r="C78" s="661" t="s">
        <v>1469</v>
      </c>
      <c r="D78" s="661" t="s">
        <v>1470</v>
      </c>
      <c r="E78" s="661" t="s">
        <v>2621</v>
      </c>
      <c r="F78" s="664"/>
      <c r="G78" s="664"/>
      <c r="H78" s="677">
        <v>0</v>
      </c>
      <c r="I78" s="664">
        <v>6</v>
      </c>
      <c r="J78" s="664">
        <v>20099.999999999993</v>
      </c>
      <c r="K78" s="677">
        <v>1</v>
      </c>
      <c r="L78" s="664">
        <v>6</v>
      </c>
      <c r="M78" s="665">
        <v>20099.999999999993</v>
      </c>
    </row>
    <row r="79" spans="1:13" ht="14.4" customHeight="1" x14ac:dyDescent="0.3">
      <c r="A79" s="660" t="s">
        <v>581</v>
      </c>
      <c r="B79" s="661" t="s">
        <v>2620</v>
      </c>
      <c r="C79" s="661" t="s">
        <v>1480</v>
      </c>
      <c r="D79" s="661" t="s">
        <v>1481</v>
      </c>
      <c r="E79" s="661" t="s">
        <v>2622</v>
      </c>
      <c r="F79" s="664"/>
      <c r="G79" s="664"/>
      <c r="H79" s="677">
        <v>0</v>
      </c>
      <c r="I79" s="664">
        <v>2</v>
      </c>
      <c r="J79" s="664">
        <v>2212.5088129754267</v>
      </c>
      <c r="K79" s="677">
        <v>1</v>
      </c>
      <c r="L79" s="664">
        <v>2</v>
      </c>
      <c r="M79" s="665">
        <v>2212.5088129754267</v>
      </c>
    </row>
    <row r="80" spans="1:13" ht="14.4" customHeight="1" x14ac:dyDescent="0.3">
      <c r="A80" s="660" t="s">
        <v>581</v>
      </c>
      <c r="B80" s="661" t="s">
        <v>2678</v>
      </c>
      <c r="C80" s="661" t="s">
        <v>2219</v>
      </c>
      <c r="D80" s="661" t="s">
        <v>2220</v>
      </c>
      <c r="E80" s="661" t="s">
        <v>2679</v>
      </c>
      <c r="F80" s="664"/>
      <c r="G80" s="664"/>
      <c r="H80" s="677">
        <v>0</v>
      </c>
      <c r="I80" s="664">
        <v>1</v>
      </c>
      <c r="J80" s="664">
        <v>1149.42</v>
      </c>
      <c r="K80" s="677">
        <v>1</v>
      </c>
      <c r="L80" s="664">
        <v>1</v>
      </c>
      <c r="M80" s="665">
        <v>1149.42</v>
      </c>
    </row>
    <row r="81" spans="1:13" ht="14.4" customHeight="1" x14ac:dyDescent="0.3">
      <c r="A81" s="660" t="s">
        <v>581</v>
      </c>
      <c r="B81" s="661" t="s">
        <v>2624</v>
      </c>
      <c r="C81" s="661" t="s">
        <v>1439</v>
      </c>
      <c r="D81" s="661" t="s">
        <v>1440</v>
      </c>
      <c r="E81" s="661" t="s">
        <v>2625</v>
      </c>
      <c r="F81" s="664"/>
      <c r="G81" s="664"/>
      <c r="H81" s="677">
        <v>0</v>
      </c>
      <c r="I81" s="664">
        <v>1</v>
      </c>
      <c r="J81" s="664">
        <v>45.189560959533019</v>
      </c>
      <c r="K81" s="677">
        <v>1</v>
      </c>
      <c r="L81" s="664">
        <v>1</v>
      </c>
      <c r="M81" s="665">
        <v>45.189560959533019</v>
      </c>
    </row>
    <row r="82" spans="1:13" ht="14.4" customHeight="1" x14ac:dyDescent="0.3">
      <c r="A82" s="660" t="s">
        <v>581</v>
      </c>
      <c r="B82" s="661" t="s">
        <v>2680</v>
      </c>
      <c r="C82" s="661" t="s">
        <v>2195</v>
      </c>
      <c r="D82" s="661" t="s">
        <v>2196</v>
      </c>
      <c r="E82" s="661" t="s">
        <v>2197</v>
      </c>
      <c r="F82" s="664"/>
      <c r="G82" s="664"/>
      <c r="H82" s="677">
        <v>0</v>
      </c>
      <c r="I82" s="664">
        <v>3</v>
      </c>
      <c r="J82" s="664">
        <v>229.07999999999998</v>
      </c>
      <c r="K82" s="677">
        <v>1</v>
      </c>
      <c r="L82" s="664">
        <v>3</v>
      </c>
      <c r="M82" s="665">
        <v>229.07999999999998</v>
      </c>
    </row>
    <row r="83" spans="1:13" ht="14.4" customHeight="1" x14ac:dyDescent="0.3">
      <c r="A83" s="660" t="s">
        <v>581</v>
      </c>
      <c r="B83" s="661" t="s">
        <v>2626</v>
      </c>
      <c r="C83" s="661" t="s">
        <v>1458</v>
      </c>
      <c r="D83" s="661" t="s">
        <v>1459</v>
      </c>
      <c r="E83" s="661" t="s">
        <v>989</v>
      </c>
      <c r="F83" s="664"/>
      <c r="G83" s="664"/>
      <c r="H83" s="677">
        <v>0</v>
      </c>
      <c r="I83" s="664">
        <v>1</v>
      </c>
      <c r="J83" s="664">
        <v>43.659999999999989</v>
      </c>
      <c r="K83" s="677">
        <v>1</v>
      </c>
      <c r="L83" s="664">
        <v>1</v>
      </c>
      <c r="M83" s="665">
        <v>43.659999999999989</v>
      </c>
    </row>
    <row r="84" spans="1:13" ht="14.4" customHeight="1" x14ac:dyDescent="0.3">
      <c r="A84" s="660" t="s">
        <v>581</v>
      </c>
      <c r="B84" s="661" t="s">
        <v>2681</v>
      </c>
      <c r="C84" s="661" t="s">
        <v>2269</v>
      </c>
      <c r="D84" s="661" t="s">
        <v>2270</v>
      </c>
      <c r="E84" s="661" t="s">
        <v>947</v>
      </c>
      <c r="F84" s="664"/>
      <c r="G84" s="664"/>
      <c r="H84" s="677">
        <v>0</v>
      </c>
      <c r="I84" s="664">
        <v>1</v>
      </c>
      <c r="J84" s="664">
        <v>43</v>
      </c>
      <c r="K84" s="677">
        <v>1</v>
      </c>
      <c r="L84" s="664">
        <v>1</v>
      </c>
      <c r="M84" s="665">
        <v>43</v>
      </c>
    </row>
    <row r="85" spans="1:13" ht="14.4" customHeight="1" x14ac:dyDescent="0.3">
      <c r="A85" s="660" t="s">
        <v>581</v>
      </c>
      <c r="B85" s="661" t="s">
        <v>2628</v>
      </c>
      <c r="C85" s="661" t="s">
        <v>2227</v>
      </c>
      <c r="D85" s="661" t="s">
        <v>2228</v>
      </c>
      <c r="E85" s="661" t="s">
        <v>989</v>
      </c>
      <c r="F85" s="664"/>
      <c r="G85" s="664"/>
      <c r="H85" s="677">
        <v>0</v>
      </c>
      <c r="I85" s="664">
        <v>4</v>
      </c>
      <c r="J85" s="664">
        <v>342.06</v>
      </c>
      <c r="K85" s="677">
        <v>1</v>
      </c>
      <c r="L85" s="664">
        <v>4</v>
      </c>
      <c r="M85" s="665">
        <v>342.06</v>
      </c>
    </row>
    <row r="86" spans="1:13" ht="14.4" customHeight="1" x14ac:dyDescent="0.3">
      <c r="A86" s="660" t="s">
        <v>581</v>
      </c>
      <c r="B86" s="661" t="s">
        <v>2628</v>
      </c>
      <c r="C86" s="661" t="s">
        <v>1512</v>
      </c>
      <c r="D86" s="661" t="s">
        <v>1513</v>
      </c>
      <c r="E86" s="661" t="s">
        <v>1514</v>
      </c>
      <c r="F86" s="664"/>
      <c r="G86" s="664"/>
      <c r="H86" s="677">
        <v>0</v>
      </c>
      <c r="I86" s="664">
        <v>1</v>
      </c>
      <c r="J86" s="664">
        <v>50.459819157876808</v>
      </c>
      <c r="K86" s="677">
        <v>1</v>
      </c>
      <c r="L86" s="664">
        <v>1</v>
      </c>
      <c r="M86" s="665">
        <v>50.459819157876808</v>
      </c>
    </row>
    <row r="87" spans="1:13" ht="14.4" customHeight="1" x14ac:dyDescent="0.3">
      <c r="A87" s="660" t="s">
        <v>581</v>
      </c>
      <c r="B87" s="661" t="s">
        <v>2682</v>
      </c>
      <c r="C87" s="661" t="s">
        <v>2172</v>
      </c>
      <c r="D87" s="661" t="s">
        <v>2173</v>
      </c>
      <c r="E87" s="661" t="s">
        <v>2174</v>
      </c>
      <c r="F87" s="664"/>
      <c r="G87" s="664"/>
      <c r="H87" s="677">
        <v>0</v>
      </c>
      <c r="I87" s="664">
        <v>2</v>
      </c>
      <c r="J87" s="664">
        <v>24.119803579570647</v>
      </c>
      <c r="K87" s="677">
        <v>1</v>
      </c>
      <c r="L87" s="664">
        <v>2</v>
      </c>
      <c r="M87" s="665">
        <v>24.119803579570647</v>
      </c>
    </row>
    <row r="88" spans="1:13" ht="14.4" customHeight="1" x14ac:dyDescent="0.3">
      <c r="A88" s="660" t="s">
        <v>581</v>
      </c>
      <c r="B88" s="661" t="s">
        <v>2682</v>
      </c>
      <c r="C88" s="661" t="s">
        <v>2207</v>
      </c>
      <c r="D88" s="661" t="s">
        <v>2683</v>
      </c>
      <c r="E88" s="661" t="s">
        <v>943</v>
      </c>
      <c r="F88" s="664"/>
      <c r="G88" s="664"/>
      <c r="H88" s="677">
        <v>0</v>
      </c>
      <c r="I88" s="664">
        <v>4</v>
      </c>
      <c r="J88" s="664">
        <v>145.03869975597982</v>
      </c>
      <c r="K88" s="677">
        <v>1</v>
      </c>
      <c r="L88" s="664">
        <v>4</v>
      </c>
      <c r="M88" s="665">
        <v>145.03869975597982</v>
      </c>
    </row>
    <row r="89" spans="1:13" ht="14.4" customHeight="1" x14ac:dyDescent="0.3">
      <c r="A89" s="660" t="s">
        <v>581</v>
      </c>
      <c r="B89" s="661" t="s">
        <v>2630</v>
      </c>
      <c r="C89" s="661" t="s">
        <v>2230</v>
      </c>
      <c r="D89" s="661" t="s">
        <v>2231</v>
      </c>
      <c r="E89" s="661" t="s">
        <v>1536</v>
      </c>
      <c r="F89" s="664"/>
      <c r="G89" s="664"/>
      <c r="H89" s="677">
        <v>0</v>
      </c>
      <c r="I89" s="664">
        <v>3</v>
      </c>
      <c r="J89" s="664">
        <v>283.79881160382195</v>
      </c>
      <c r="K89" s="677">
        <v>1</v>
      </c>
      <c r="L89" s="664">
        <v>3</v>
      </c>
      <c r="M89" s="665">
        <v>283.79881160382195</v>
      </c>
    </row>
    <row r="90" spans="1:13" ht="14.4" customHeight="1" x14ac:dyDescent="0.3">
      <c r="A90" s="660" t="s">
        <v>581</v>
      </c>
      <c r="B90" s="661" t="s">
        <v>2632</v>
      </c>
      <c r="C90" s="661" t="s">
        <v>2248</v>
      </c>
      <c r="D90" s="661" t="s">
        <v>2249</v>
      </c>
      <c r="E90" s="661" t="s">
        <v>1536</v>
      </c>
      <c r="F90" s="664"/>
      <c r="G90" s="664"/>
      <c r="H90" s="677">
        <v>0</v>
      </c>
      <c r="I90" s="664">
        <v>1</v>
      </c>
      <c r="J90" s="664">
        <v>115.5</v>
      </c>
      <c r="K90" s="677">
        <v>1</v>
      </c>
      <c r="L90" s="664">
        <v>1</v>
      </c>
      <c r="M90" s="665">
        <v>115.5</v>
      </c>
    </row>
    <row r="91" spans="1:13" ht="14.4" customHeight="1" x14ac:dyDescent="0.3">
      <c r="A91" s="660" t="s">
        <v>581</v>
      </c>
      <c r="B91" s="661" t="s">
        <v>2632</v>
      </c>
      <c r="C91" s="661" t="s">
        <v>2266</v>
      </c>
      <c r="D91" s="661" t="s">
        <v>2267</v>
      </c>
      <c r="E91" s="661" t="s">
        <v>1536</v>
      </c>
      <c r="F91" s="664"/>
      <c r="G91" s="664"/>
      <c r="H91" s="677">
        <v>0</v>
      </c>
      <c r="I91" s="664">
        <v>3</v>
      </c>
      <c r="J91" s="664">
        <v>418.47</v>
      </c>
      <c r="K91" s="677">
        <v>1</v>
      </c>
      <c r="L91" s="664">
        <v>3</v>
      </c>
      <c r="M91" s="665">
        <v>418.47</v>
      </c>
    </row>
    <row r="92" spans="1:13" ht="14.4" customHeight="1" x14ac:dyDescent="0.3">
      <c r="A92" s="660" t="s">
        <v>581</v>
      </c>
      <c r="B92" s="661" t="s">
        <v>2632</v>
      </c>
      <c r="C92" s="661" t="s">
        <v>2276</v>
      </c>
      <c r="D92" s="661" t="s">
        <v>2277</v>
      </c>
      <c r="E92" s="661" t="s">
        <v>2278</v>
      </c>
      <c r="F92" s="664"/>
      <c r="G92" s="664"/>
      <c r="H92" s="677">
        <v>0</v>
      </c>
      <c r="I92" s="664">
        <v>1</v>
      </c>
      <c r="J92" s="664">
        <v>306.61013602417177</v>
      </c>
      <c r="K92" s="677">
        <v>1</v>
      </c>
      <c r="L92" s="664">
        <v>1</v>
      </c>
      <c r="M92" s="665">
        <v>306.61013602417177</v>
      </c>
    </row>
    <row r="93" spans="1:13" ht="14.4" customHeight="1" x14ac:dyDescent="0.3">
      <c r="A93" s="660" t="s">
        <v>581</v>
      </c>
      <c r="B93" s="661" t="s">
        <v>2684</v>
      </c>
      <c r="C93" s="661" t="s">
        <v>2223</v>
      </c>
      <c r="D93" s="661" t="s">
        <v>2224</v>
      </c>
      <c r="E93" s="661" t="s">
        <v>2225</v>
      </c>
      <c r="F93" s="664"/>
      <c r="G93" s="664"/>
      <c r="H93" s="677">
        <v>0</v>
      </c>
      <c r="I93" s="664">
        <v>2</v>
      </c>
      <c r="J93" s="664">
        <v>86.17988015949993</v>
      </c>
      <c r="K93" s="677">
        <v>1</v>
      </c>
      <c r="L93" s="664">
        <v>2</v>
      </c>
      <c r="M93" s="665">
        <v>86.17988015949993</v>
      </c>
    </row>
    <row r="94" spans="1:13" ht="14.4" customHeight="1" x14ac:dyDescent="0.3">
      <c r="A94" s="660" t="s">
        <v>581</v>
      </c>
      <c r="B94" s="661" t="s">
        <v>2633</v>
      </c>
      <c r="C94" s="661" t="s">
        <v>1443</v>
      </c>
      <c r="D94" s="661" t="s">
        <v>1444</v>
      </c>
      <c r="E94" s="661" t="s">
        <v>1020</v>
      </c>
      <c r="F94" s="664"/>
      <c r="G94" s="664"/>
      <c r="H94" s="677">
        <v>0</v>
      </c>
      <c r="I94" s="664">
        <v>2</v>
      </c>
      <c r="J94" s="664">
        <v>95</v>
      </c>
      <c r="K94" s="677">
        <v>1</v>
      </c>
      <c r="L94" s="664">
        <v>2</v>
      </c>
      <c r="M94" s="665">
        <v>95</v>
      </c>
    </row>
    <row r="95" spans="1:13" ht="14.4" customHeight="1" x14ac:dyDescent="0.3">
      <c r="A95" s="660" t="s">
        <v>581</v>
      </c>
      <c r="B95" s="661" t="s">
        <v>2633</v>
      </c>
      <c r="C95" s="661" t="s">
        <v>2272</v>
      </c>
      <c r="D95" s="661" t="s">
        <v>1444</v>
      </c>
      <c r="E95" s="661" t="s">
        <v>1408</v>
      </c>
      <c r="F95" s="664"/>
      <c r="G95" s="664"/>
      <c r="H95" s="677">
        <v>0</v>
      </c>
      <c r="I95" s="664">
        <v>1</v>
      </c>
      <c r="J95" s="664">
        <v>129.56</v>
      </c>
      <c r="K95" s="677">
        <v>1</v>
      </c>
      <c r="L95" s="664">
        <v>1</v>
      </c>
      <c r="M95" s="665">
        <v>129.56</v>
      </c>
    </row>
    <row r="96" spans="1:13" ht="14.4" customHeight="1" x14ac:dyDescent="0.3">
      <c r="A96" s="660" t="s">
        <v>581</v>
      </c>
      <c r="B96" s="661" t="s">
        <v>2685</v>
      </c>
      <c r="C96" s="661" t="s">
        <v>2237</v>
      </c>
      <c r="D96" s="661" t="s">
        <v>2238</v>
      </c>
      <c r="E96" s="661" t="s">
        <v>914</v>
      </c>
      <c r="F96" s="664"/>
      <c r="G96" s="664"/>
      <c r="H96" s="677">
        <v>0</v>
      </c>
      <c r="I96" s="664">
        <v>1</v>
      </c>
      <c r="J96" s="664">
        <v>61.09</v>
      </c>
      <c r="K96" s="677">
        <v>1</v>
      </c>
      <c r="L96" s="664">
        <v>1</v>
      </c>
      <c r="M96" s="665">
        <v>61.09</v>
      </c>
    </row>
    <row r="97" spans="1:13" ht="14.4" customHeight="1" x14ac:dyDescent="0.3">
      <c r="A97" s="660" t="s">
        <v>581</v>
      </c>
      <c r="B97" s="661" t="s">
        <v>2686</v>
      </c>
      <c r="C97" s="661" t="s">
        <v>2244</v>
      </c>
      <c r="D97" s="661" t="s">
        <v>2687</v>
      </c>
      <c r="E97" s="661" t="s">
        <v>2688</v>
      </c>
      <c r="F97" s="664"/>
      <c r="G97" s="664"/>
      <c r="H97" s="677">
        <v>0</v>
      </c>
      <c r="I97" s="664">
        <v>1</v>
      </c>
      <c r="J97" s="664">
        <v>144.75999999999993</v>
      </c>
      <c r="K97" s="677">
        <v>1</v>
      </c>
      <c r="L97" s="664">
        <v>1</v>
      </c>
      <c r="M97" s="665">
        <v>144.75999999999993</v>
      </c>
    </row>
    <row r="98" spans="1:13" ht="14.4" customHeight="1" x14ac:dyDescent="0.3">
      <c r="A98" s="660" t="s">
        <v>581</v>
      </c>
      <c r="B98" s="661" t="s">
        <v>2689</v>
      </c>
      <c r="C98" s="661" t="s">
        <v>2187</v>
      </c>
      <c r="D98" s="661" t="s">
        <v>2188</v>
      </c>
      <c r="E98" s="661" t="s">
        <v>1514</v>
      </c>
      <c r="F98" s="664"/>
      <c r="G98" s="664"/>
      <c r="H98" s="677">
        <v>0</v>
      </c>
      <c r="I98" s="664">
        <v>1</v>
      </c>
      <c r="J98" s="664">
        <v>49.039999999999985</v>
      </c>
      <c r="K98" s="677">
        <v>1</v>
      </c>
      <c r="L98" s="664">
        <v>1</v>
      </c>
      <c r="M98" s="665">
        <v>49.039999999999985</v>
      </c>
    </row>
    <row r="99" spans="1:13" ht="14.4" customHeight="1" x14ac:dyDescent="0.3">
      <c r="A99" s="660" t="s">
        <v>581</v>
      </c>
      <c r="B99" s="661" t="s">
        <v>2690</v>
      </c>
      <c r="C99" s="661" t="s">
        <v>2273</v>
      </c>
      <c r="D99" s="661" t="s">
        <v>2274</v>
      </c>
      <c r="E99" s="661" t="s">
        <v>2275</v>
      </c>
      <c r="F99" s="664"/>
      <c r="G99" s="664"/>
      <c r="H99" s="677">
        <v>0</v>
      </c>
      <c r="I99" s="664">
        <v>1</v>
      </c>
      <c r="J99" s="664">
        <v>49.800000000000011</v>
      </c>
      <c r="K99" s="677">
        <v>1</v>
      </c>
      <c r="L99" s="664">
        <v>1</v>
      </c>
      <c r="M99" s="665">
        <v>49.800000000000011</v>
      </c>
    </row>
    <row r="100" spans="1:13" ht="14.4" customHeight="1" x14ac:dyDescent="0.3">
      <c r="A100" s="660" t="s">
        <v>581</v>
      </c>
      <c r="B100" s="661" t="s">
        <v>2690</v>
      </c>
      <c r="C100" s="661" t="s">
        <v>2240</v>
      </c>
      <c r="D100" s="661" t="s">
        <v>2691</v>
      </c>
      <c r="E100" s="661" t="s">
        <v>2692</v>
      </c>
      <c r="F100" s="664"/>
      <c r="G100" s="664"/>
      <c r="H100" s="677">
        <v>0</v>
      </c>
      <c r="I100" s="664">
        <v>1</v>
      </c>
      <c r="J100" s="664">
        <v>64.48</v>
      </c>
      <c r="K100" s="677">
        <v>1</v>
      </c>
      <c r="L100" s="664">
        <v>1</v>
      </c>
      <c r="M100" s="665">
        <v>64.48</v>
      </c>
    </row>
    <row r="101" spans="1:13" ht="14.4" customHeight="1" x14ac:dyDescent="0.3">
      <c r="A101" s="660" t="s">
        <v>581</v>
      </c>
      <c r="B101" s="661" t="s">
        <v>2634</v>
      </c>
      <c r="C101" s="661" t="s">
        <v>1686</v>
      </c>
      <c r="D101" s="661" t="s">
        <v>1687</v>
      </c>
      <c r="E101" s="661" t="s">
        <v>2693</v>
      </c>
      <c r="F101" s="664">
        <v>1</v>
      </c>
      <c r="G101" s="664">
        <v>176.71999999999994</v>
      </c>
      <c r="H101" s="677">
        <v>1</v>
      </c>
      <c r="I101" s="664"/>
      <c r="J101" s="664"/>
      <c r="K101" s="677">
        <v>0</v>
      </c>
      <c r="L101" s="664">
        <v>1</v>
      </c>
      <c r="M101" s="665">
        <v>176.71999999999994</v>
      </c>
    </row>
    <row r="102" spans="1:13" ht="14.4" customHeight="1" x14ac:dyDescent="0.3">
      <c r="A102" s="660" t="s">
        <v>581</v>
      </c>
      <c r="B102" s="661" t="s">
        <v>2634</v>
      </c>
      <c r="C102" s="661" t="s">
        <v>1659</v>
      </c>
      <c r="D102" s="661" t="s">
        <v>1687</v>
      </c>
      <c r="E102" s="661" t="s">
        <v>2635</v>
      </c>
      <c r="F102" s="664"/>
      <c r="G102" s="664"/>
      <c r="H102" s="677">
        <v>0</v>
      </c>
      <c r="I102" s="664">
        <v>6</v>
      </c>
      <c r="J102" s="664">
        <v>676.2</v>
      </c>
      <c r="K102" s="677">
        <v>1</v>
      </c>
      <c r="L102" s="664">
        <v>6</v>
      </c>
      <c r="M102" s="665">
        <v>676.2</v>
      </c>
    </row>
    <row r="103" spans="1:13" ht="14.4" customHeight="1" x14ac:dyDescent="0.3">
      <c r="A103" s="660" t="s">
        <v>581</v>
      </c>
      <c r="B103" s="661" t="s">
        <v>2634</v>
      </c>
      <c r="C103" s="661" t="s">
        <v>1663</v>
      </c>
      <c r="D103" s="661" t="s">
        <v>2636</v>
      </c>
      <c r="E103" s="661" t="s">
        <v>2637</v>
      </c>
      <c r="F103" s="664"/>
      <c r="G103" s="664"/>
      <c r="H103" s="677">
        <v>0</v>
      </c>
      <c r="I103" s="664">
        <v>74</v>
      </c>
      <c r="J103" s="664">
        <v>5661.6808109316189</v>
      </c>
      <c r="K103" s="677">
        <v>1</v>
      </c>
      <c r="L103" s="664">
        <v>74</v>
      </c>
      <c r="M103" s="665">
        <v>5661.6808109316189</v>
      </c>
    </row>
    <row r="104" spans="1:13" ht="14.4" customHeight="1" x14ac:dyDescent="0.3">
      <c r="A104" s="660" t="s">
        <v>581</v>
      </c>
      <c r="B104" s="661" t="s">
        <v>2634</v>
      </c>
      <c r="C104" s="661" t="s">
        <v>2327</v>
      </c>
      <c r="D104" s="661" t="s">
        <v>2694</v>
      </c>
      <c r="E104" s="661" t="s">
        <v>2693</v>
      </c>
      <c r="F104" s="664"/>
      <c r="G104" s="664"/>
      <c r="H104" s="677">
        <v>0</v>
      </c>
      <c r="I104" s="664">
        <v>3</v>
      </c>
      <c r="J104" s="664">
        <v>327.66999999999996</v>
      </c>
      <c r="K104" s="677">
        <v>1</v>
      </c>
      <c r="L104" s="664">
        <v>3</v>
      </c>
      <c r="M104" s="665">
        <v>327.66999999999996</v>
      </c>
    </row>
    <row r="105" spans="1:13" ht="14.4" customHeight="1" x14ac:dyDescent="0.3">
      <c r="A105" s="660" t="s">
        <v>581</v>
      </c>
      <c r="B105" s="661" t="s">
        <v>2695</v>
      </c>
      <c r="C105" s="661" t="s">
        <v>2331</v>
      </c>
      <c r="D105" s="661" t="s">
        <v>2332</v>
      </c>
      <c r="E105" s="661" t="s">
        <v>1106</v>
      </c>
      <c r="F105" s="664"/>
      <c r="G105" s="664"/>
      <c r="H105" s="677">
        <v>0</v>
      </c>
      <c r="I105" s="664">
        <v>20</v>
      </c>
      <c r="J105" s="664">
        <v>3081.08</v>
      </c>
      <c r="K105" s="677">
        <v>1</v>
      </c>
      <c r="L105" s="664">
        <v>20</v>
      </c>
      <c r="M105" s="665">
        <v>3081.08</v>
      </c>
    </row>
    <row r="106" spans="1:13" ht="14.4" customHeight="1" x14ac:dyDescent="0.3">
      <c r="A106" s="660" t="s">
        <v>581</v>
      </c>
      <c r="B106" s="661" t="s">
        <v>2696</v>
      </c>
      <c r="C106" s="661" t="s">
        <v>2346</v>
      </c>
      <c r="D106" s="661" t="s">
        <v>2347</v>
      </c>
      <c r="E106" s="661" t="s">
        <v>2348</v>
      </c>
      <c r="F106" s="664"/>
      <c r="G106" s="664"/>
      <c r="H106" s="677">
        <v>0</v>
      </c>
      <c r="I106" s="664">
        <v>20</v>
      </c>
      <c r="J106" s="664">
        <v>4993.8</v>
      </c>
      <c r="K106" s="677">
        <v>1</v>
      </c>
      <c r="L106" s="664">
        <v>20</v>
      </c>
      <c r="M106" s="665">
        <v>4993.8</v>
      </c>
    </row>
    <row r="107" spans="1:13" ht="14.4" customHeight="1" x14ac:dyDescent="0.3">
      <c r="A107" s="660" t="s">
        <v>581</v>
      </c>
      <c r="B107" s="661" t="s">
        <v>2697</v>
      </c>
      <c r="C107" s="661" t="s">
        <v>2305</v>
      </c>
      <c r="D107" s="661" t="s">
        <v>2306</v>
      </c>
      <c r="E107" s="661" t="s">
        <v>2307</v>
      </c>
      <c r="F107" s="664">
        <v>2</v>
      </c>
      <c r="G107" s="664">
        <v>426.92</v>
      </c>
      <c r="H107" s="677">
        <v>1</v>
      </c>
      <c r="I107" s="664"/>
      <c r="J107" s="664"/>
      <c r="K107" s="677">
        <v>0</v>
      </c>
      <c r="L107" s="664">
        <v>2</v>
      </c>
      <c r="M107" s="665">
        <v>426.92</v>
      </c>
    </row>
    <row r="108" spans="1:13" ht="14.4" customHeight="1" x14ac:dyDescent="0.3">
      <c r="A108" s="660" t="s">
        <v>581</v>
      </c>
      <c r="B108" s="661" t="s">
        <v>2698</v>
      </c>
      <c r="C108" s="661" t="s">
        <v>2335</v>
      </c>
      <c r="D108" s="661" t="s">
        <v>2336</v>
      </c>
      <c r="E108" s="661" t="s">
        <v>2699</v>
      </c>
      <c r="F108" s="664"/>
      <c r="G108" s="664"/>
      <c r="H108" s="677">
        <v>0</v>
      </c>
      <c r="I108" s="664">
        <v>20</v>
      </c>
      <c r="J108" s="664">
        <v>825.43000000000006</v>
      </c>
      <c r="K108" s="677">
        <v>1</v>
      </c>
      <c r="L108" s="664">
        <v>20</v>
      </c>
      <c r="M108" s="665">
        <v>825.43000000000006</v>
      </c>
    </row>
    <row r="109" spans="1:13" ht="14.4" customHeight="1" x14ac:dyDescent="0.3">
      <c r="A109" s="660" t="s">
        <v>581</v>
      </c>
      <c r="B109" s="661" t="s">
        <v>2700</v>
      </c>
      <c r="C109" s="661" t="s">
        <v>2356</v>
      </c>
      <c r="D109" s="661" t="s">
        <v>2357</v>
      </c>
      <c r="E109" s="661" t="s">
        <v>2358</v>
      </c>
      <c r="F109" s="664">
        <v>1</v>
      </c>
      <c r="G109" s="664">
        <v>159.5</v>
      </c>
      <c r="H109" s="677">
        <v>1</v>
      </c>
      <c r="I109" s="664"/>
      <c r="J109" s="664"/>
      <c r="K109" s="677">
        <v>0</v>
      </c>
      <c r="L109" s="664">
        <v>1</v>
      </c>
      <c r="M109" s="665">
        <v>159.5</v>
      </c>
    </row>
    <row r="110" spans="1:13" ht="14.4" customHeight="1" x14ac:dyDescent="0.3">
      <c r="A110" s="660" t="s">
        <v>581</v>
      </c>
      <c r="B110" s="661" t="s">
        <v>2641</v>
      </c>
      <c r="C110" s="661" t="s">
        <v>1579</v>
      </c>
      <c r="D110" s="661" t="s">
        <v>1580</v>
      </c>
      <c r="E110" s="661" t="s">
        <v>1581</v>
      </c>
      <c r="F110" s="664"/>
      <c r="G110" s="664"/>
      <c r="H110" s="677">
        <v>0</v>
      </c>
      <c r="I110" s="664">
        <v>1.6013211000000001</v>
      </c>
      <c r="J110" s="664">
        <v>4239.9844110599379</v>
      </c>
      <c r="K110" s="677">
        <v>1</v>
      </c>
      <c r="L110" s="664">
        <v>1.6013211000000001</v>
      </c>
      <c r="M110" s="665">
        <v>4239.9844110599379</v>
      </c>
    </row>
    <row r="111" spans="1:13" ht="14.4" customHeight="1" x14ac:dyDescent="0.3">
      <c r="A111" s="660" t="s">
        <v>581</v>
      </c>
      <c r="B111" s="661" t="s">
        <v>2642</v>
      </c>
      <c r="C111" s="661" t="s">
        <v>600</v>
      </c>
      <c r="D111" s="661" t="s">
        <v>598</v>
      </c>
      <c r="E111" s="661" t="s">
        <v>601</v>
      </c>
      <c r="F111" s="664">
        <v>10.762</v>
      </c>
      <c r="G111" s="664">
        <v>1573.5195295877979</v>
      </c>
      <c r="H111" s="677">
        <v>1</v>
      </c>
      <c r="I111" s="664"/>
      <c r="J111" s="664"/>
      <c r="K111" s="677">
        <v>0</v>
      </c>
      <c r="L111" s="664">
        <v>10.762</v>
      </c>
      <c r="M111" s="665">
        <v>1573.5195295877979</v>
      </c>
    </row>
    <row r="112" spans="1:13" ht="14.4" customHeight="1" x14ac:dyDescent="0.3">
      <c r="A112" s="660" t="s">
        <v>581</v>
      </c>
      <c r="B112" s="661" t="s">
        <v>2642</v>
      </c>
      <c r="C112" s="661" t="s">
        <v>597</v>
      </c>
      <c r="D112" s="661" t="s">
        <v>598</v>
      </c>
      <c r="E112" s="661" t="s">
        <v>599</v>
      </c>
      <c r="F112" s="664">
        <v>12.092000000000001</v>
      </c>
      <c r="G112" s="664">
        <v>5209.852765053477</v>
      </c>
      <c r="H112" s="677">
        <v>1</v>
      </c>
      <c r="I112" s="664"/>
      <c r="J112" s="664"/>
      <c r="K112" s="677">
        <v>0</v>
      </c>
      <c r="L112" s="664">
        <v>12.092000000000001</v>
      </c>
      <c r="M112" s="665">
        <v>5209.852765053477</v>
      </c>
    </row>
    <row r="113" spans="1:13" ht="14.4" customHeight="1" x14ac:dyDescent="0.3">
      <c r="A113" s="660" t="s">
        <v>581</v>
      </c>
      <c r="B113" s="661" t="s">
        <v>2643</v>
      </c>
      <c r="C113" s="661" t="s">
        <v>1568</v>
      </c>
      <c r="D113" s="661" t="s">
        <v>2644</v>
      </c>
      <c r="E113" s="661" t="s">
        <v>1570</v>
      </c>
      <c r="F113" s="664"/>
      <c r="G113" s="664"/>
      <c r="H113" s="677">
        <v>0</v>
      </c>
      <c r="I113" s="664">
        <v>18.832000000000001</v>
      </c>
      <c r="J113" s="664">
        <v>5962.5602949492823</v>
      </c>
      <c r="K113" s="677">
        <v>1</v>
      </c>
      <c r="L113" s="664">
        <v>18.832000000000001</v>
      </c>
      <c r="M113" s="665">
        <v>5962.5602949492823</v>
      </c>
    </row>
    <row r="114" spans="1:13" ht="14.4" customHeight="1" x14ac:dyDescent="0.3">
      <c r="A114" s="660" t="s">
        <v>581</v>
      </c>
      <c r="B114" s="661" t="s">
        <v>2643</v>
      </c>
      <c r="C114" s="661" t="s">
        <v>1583</v>
      </c>
      <c r="D114" s="661" t="s">
        <v>2644</v>
      </c>
      <c r="E114" s="661" t="s">
        <v>1585</v>
      </c>
      <c r="F114" s="664"/>
      <c r="G114" s="664"/>
      <c r="H114" s="677">
        <v>0</v>
      </c>
      <c r="I114" s="664">
        <v>5.4260000000000002</v>
      </c>
      <c r="J114" s="664">
        <v>2605.0113771583274</v>
      </c>
      <c r="K114" s="677">
        <v>1</v>
      </c>
      <c r="L114" s="664">
        <v>5.4260000000000002</v>
      </c>
      <c r="M114" s="665">
        <v>2605.0113771583274</v>
      </c>
    </row>
    <row r="115" spans="1:13" ht="14.4" customHeight="1" x14ac:dyDescent="0.3">
      <c r="A115" s="660" t="s">
        <v>581</v>
      </c>
      <c r="B115" s="661" t="s">
        <v>2643</v>
      </c>
      <c r="C115" s="661" t="s">
        <v>1587</v>
      </c>
      <c r="D115" s="661" t="s">
        <v>2644</v>
      </c>
      <c r="E115" s="661" t="s">
        <v>1589</v>
      </c>
      <c r="F115" s="664"/>
      <c r="G115" s="664"/>
      <c r="H115" s="677">
        <v>0</v>
      </c>
      <c r="I115" s="664">
        <v>24.642000000000003</v>
      </c>
      <c r="J115" s="664">
        <v>27587.751565738094</v>
      </c>
      <c r="K115" s="677">
        <v>1</v>
      </c>
      <c r="L115" s="664">
        <v>24.642000000000003</v>
      </c>
      <c r="M115" s="665">
        <v>27587.751565738094</v>
      </c>
    </row>
    <row r="116" spans="1:13" ht="14.4" customHeight="1" x14ac:dyDescent="0.3">
      <c r="A116" s="660" t="s">
        <v>581</v>
      </c>
      <c r="B116" s="661" t="s">
        <v>2647</v>
      </c>
      <c r="C116" s="661" t="s">
        <v>1516</v>
      </c>
      <c r="D116" s="661" t="s">
        <v>1436</v>
      </c>
      <c r="E116" s="661" t="s">
        <v>2648</v>
      </c>
      <c r="F116" s="664"/>
      <c r="G116" s="664"/>
      <c r="H116" s="677">
        <v>0</v>
      </c>
      <c r="I116" s="664">
        <v>1</v>
      </c>
      <c r="J116" s="664">
        <v>61.409829208514545</v>
      </c>
      <c r="K116" s="677">
        <v>1</v>
      </c>
      <c r="L116" s="664">
        <v>1</v>
      </c>
      <c r="M116" s="665">
        <v>61.409829208514545</v>
      </c>
    </row>
    <row r="117" spans="1:13" ht="14.4" customHeight="1" x14ac:dyDescent="0.3">
      <c r="A117" s="660" t="s">
        <v>581</v>
      </c>
      <c r="B117" s="661" t="s">
        <v>2647</v>
      </c>
      <c r="C117" s="661" t="s">
        <v>1435</v>
      </c>
      <c r="D117" s="661" t="s">
        <v>1436</v>
      </c>
      <c r="E117" s="661" t="s">
        <v>2649</v>
      </c>
      <c r="F117" s="664"/>
      <c r="G117" s="664"/>
      <c r="H117" s="677">
        <v>0</v>
      </c>
      <c r="I117" s="664">
        <v>13</v>
      </c>
      <c r="J117" s="664">
        <v>1366.83</v>
      </c>
      <c r="K117" s="677">
        <v>1</v>
      </c>
      <c r="L117" s="664">
        <v>13</v>
      </c>
      <c r="M117" s="665">
        <v>1366.83</v>
      </c>
    </row>
    <row r="118" spans="1:13" ht="14.4" customHeight="1" x14ac:dyDescent="0.3">
      <c r="A118" s="660" t="s">
        <v>581</v>
      </c>
      <c r="B118" s="661" t="s">
        <v>2650</v>
      </c>
      <c r="C118" s="661" t="s">
        <v>1549</v>
      </c>
      <c r="D118" s="661" t="s">
        <v>1550</v>
      </c>
      <c r="E118" s="661" t="s">
        <v>2651</v>
      </c>
      <c r="F118" s="664"/>
      <c r="G118" s="664"/>
      <c r="H118" s="677">
        <v>0</v>
      </c>
      <c r="I118" s="664">
        <v>4</v>
      </c>
      <c r="J118" s="664">
        <v>118.36000000000001</v>
      </c>
      <c r="K118" s="677">
        <v>1</v>
      </c>
      <c r="L118" s="664">
        <v>4</v>
      </c>
      <c r="M118" s="665">
        <v>118.36000000000001</v>
      </c>
    </row>
    <row r="119" spans="1:13" ht="14.4" customHeight="1" x14ac:dyDescent="0.3">
      <c r="A119" s="660" t="s">
        <v>581</v>
      </c>
      <c r="B119" s="661" t="s">
        <v>2650</v>
      </c>
      <c r="C119" s="661" t="s">
        <v>1450</v>
      </c>
      <c r="D119" s="661" t="s">
        <v>1451</v>
      </c>
      <c r="E119" s="661" t="s">
        <v>1452</v>
      </c>
      <c r="F119" s="664"/>
      <c r="G119" s="664"/>
      <c r="H119" s="677">
        <v>0</v>
      </c>
      <c r="I119" s="664">
        <v>3</v>
      </c>
      <c r="J119" s="664">
        <v>176.39999518473755</v>
      </c>
      <c r="K119" s="677">
        <v>1</v>
      </c>
      <c r="L119" s="664">
        <v>3</v>
      </c>
      <c r="M119" s="665">
        <v>176.39999518473755</v>
      </c>
    </row>
    <row r="120" spans="1:13" ht="14.4" customHeight="1" x14ac:dyDescent="0.3">
      <c r="A120" s="660" t="s">
        <v>581</v>
      </c>
      <c r="B120" s="661" t="s">
        <v>2650</v>
      </c>
      <c r="C120" s="661" t="s">
        <v>2191</v>
      </c>
      <c r="D120" s="661" t="s">
        <v>2192</v>
      </c>
      <c r="E120" s="661" t="s">
        <v>2701</v>
      </c>
      <c r="F120" s="664"/>
      <c r="G120" s="664"/>
      <c r="H120" s="677">
        <v>0</v>
      </c>
      <c r="I120" s="664">
        <v>3</v>
      </c>
      <c r="J120" s="664">
        <v>353.25032643316251</v>
      </c>
      <c r="K120" s="677">
        <v>1</v>
      </c>
      <c r="L120" s="664">
        <v>3</v>
      </c>
      <c r="M120" s="665">
        <v>353.25032643316251</v>
      </c>
    </row>
    <row r="121" spans="1:13" ht="14.4" customHeight="1" x14ac:dyDescent="0.3">
      <c r="A121" s="660" t="s">
        <v>581</v>
      </c>
      <c r="B121" s="661" t="s">
        <v>2650</v>
      </c>
      <c r="C121" s="661" t="s">
        <v>1678</v>
      </c>
      <c r="D121" s="661" t="s">
        <v>2702</v>
      </c>
      <c r="E121" s="661" t="s">
        <v>2651</v>
      </c>
      <c r="F121" s="664">
        <v>1</v>
      </c>
      <c r="G121" s="664">
        <v>71.680000000000007</v>
      </c>
      <c r="H121" s="677">
        <v>1</v>
      </c>
      <c r="I121" s="664"/>
      <c r="J121" s="664"/>
      <c r="K121" s="677">
        <v>0</v>
      </c>
      <c r="L121" s="664">
        <v>1</v>
      </c>
      <c r="M121" s="665">
        <v>71.680000000000007</v>
      </c>
    </row>
    <row r="122" spans="1:13" ht="14.4" customHeight="1" x14ac:dyDescent="0.3">
      <c r="A122" s="660" t="s">
        <v>581</v>
      </c>
      <c r="B122" s="661" t="s">
        <v>2650</v>
      </c>
      <c r="C122" s="661" t="s">
        <v>1473</v>
      </c>
      <c r="D122" s="661" t="s">
        <v>1474</v>
      </c>
      <c r="E122" s="661" t="s">
        <v>2653</v>
      </c>
      <c r="F122" s="664"/>
      <c r="G122" s="664"/>
      <c r="H122" s="677">
        <v>0</v>
      </c>
      <c r="I122" s="664">
        <v>5</v>
      </c>
      <c r="J122" s="664">
        <v>467.67988800071947</v>
      </c>
      <c r="K122" s="677">
        <v>1</v>
      </c>
      <c r="L122" s="664">
        <v>5</v>
      </c>
      <c r="M122" s="665">
        <v>467.67988800071947</v>
      </c>
    </row>
    <row r="123" spans="1:13" ht="14.4" customHeight="1" x14ac:dyDescent="0.3">
      <c r="A123" s="660" t="s">
        <v>581</v>
      </c>
      <c r="B123" s="661" t="s">
        <v>2703</v>
      </c>
      <c r="C123" s="661" t="s">
        <v>2258</v>
      </c>
      <c r="D123" s="661" t="s">
        <v>2259</v>
      </c>
      <c r="E123" s="661" t="s">
        <v>2260</v>
      </c>
      <c r="F123" s="664"/>
      <c r="G123" s="664"/>
      <c r="H123" s="677">
        <v>0</v>
      </c>
      <c r="I123" s="664">
        <v>1</v>
      </c>
      <c r="J123" s="664">
        <v>182.54999999999995</v>
      </c>
      <c r="K123" s="677">
        <v>1</v>
      </c>
      <c r="L123" s="664">
        <v>1</v>
      </c>
      <c r="M123" s="665">
        <v>182.54999999999995</v>
      </c>
    </row>
    <row r="124" spans="1:13" ht="14.4" customHeight="1" x14ac:dyDescent="0.3">
      <c r="A124" s="660" t="s">
        <v>581</v>
      </c>
      <c r="B124" s="661" t="s">
        <v>2655</v>
      </c>
      <c r="C124" s="661" t="s">
        <v>2262</v>
      </c>
      <c r="D124" s="661" t="s">
        <v>2704</v>
      </c>
      <c r="E124" s="661" t="s">
        <v>2705</v>
      </c>
      <c r="F124" s="664"/>
      <c r="G124" s="664"/>
      <c r="H124" s="677">
        <v>0</v>
      </c>
      <c r="I124" s="664">
        <v>5</v>
      </c>
      <c r="J124" s="664">
        <v>403.44762407851698</v>
      </c>
      <c r="K124" s="677">
        <v>1</v>
      </c>
      <c r="L124" s="664">
        <v>5</v>
      </c>
      <c r="M124" s="665">
        <v>403.44762407851698</v>
      </c>
    </row>
    <row r="125" spans="1:13" ht="14.4" customHeight="1" x14ac:dyDescent="0.3">
      <c r="A125" s="660" t="s">
        <v>581</v>
      </c>
      <c r="B125" s="661" t="s">
        <v>2655</v>
      </c>
      <c r="C125" s="661" t="s">
        <v>1490</v>
      </c>
      <c r="D125" s="661" t="s">
        <v>2656</v>
      </c>
      <c r="E125" s="661" t="s">
        <v>2657</v>
      </c>
      <c r="F125" s="664"/>
      <c r="G125" s="664"/>
      <c r="H125" s="677">
        <v>0</v>
      </c>
      <c r="I125" s="664">
        <v>2</v>
      </c>
      <c r="J125" s="664">
        <v>660.25422891857772</v>
      </c>
      <c r="K125" s="677">
        <v>1</v>
      </c>
      <c r="L125" s="664">
        <v>2</v>
      </c>
      <c r="M125" s="665">
        <v>660.25422891857772</v>
      </c>
    </row>
    <row r="126" spans="1:13" ht="14.4" customHeight="1" x14ac:dyDescent="0.3">
      <c r="A126" s="660" t="s">
        <v>581</v>
      </c>
      <c r="B126" s="661" t="s">
        <v>2706</v>
      </c>
      <c r="C126" s="661" t="s">
        <v>1681</v>
      </c>
      <c r="D126" s="661" t="s">
        <v>1682</v>
      </c>
      <c r="E126" s="661" t="s">
        <v>1683</v>
      </c>
      <c r="F126" s="664">
        <v>1</v>
      </c>
      <c r="G126" s="664">
        <v>299.43</v>
      </c>
      <c r="H126" s="677">
        <v>1</v>
      </c>
      <c r="I126" s="664"/>
      <c r="J126" s="664"/>
      <c r="K126" s="677">
        <v>0</v>
      </c>
      <c r="L126" s="664">
        <v>1</v>
      </c>
      <c r="M126" s="665">
        <v>299.43</v>
      </c>
    </row>
    <row r="127" spans="1:13" ht="14.4" customHeight="1" x14ac:dyDescent="0.3">
      <c r="A127" s="660" t="s">
        <v>581</v>
      </c>
      <c r="B127" s="661" t="s">
        <v>2660</v>
      </c>
      <c r="C127" s="661" t="s">
        <v>1494</v>
      </c>
      <c r="D127" s="661" t="s">
        <v>2661</v>
      </c>
      <c r="E127" s="661" t="s">
        <v>2662</v>
      </c>
      <c r="F127" s="664"/>
      <c r="G127" s="664"/>
      <c r="H127" s="677">
        <v>0</v>
      </c>
      <c r="I127" s="664">
        <v>17</v>
      </c>
      <c r="J127" s="664">
        <v>801.24824247400375</v>
      </c>
      <c r="K127" s="677">
        <v>1</v>
      </c>
      <c r="L127" s="664">
        <v>17</v>
      </c>
      <c r="M127" s="665">
        <v>801.24824247400375</v>
      </c>
    </row>
    <row r="128" spans="1:13" ht="14.4" customHeight="1" x14ac:dyDescent="0.3">
      <c r="A128" s="660" t="s">
        <v>581</v>
      </c>
      <c r="B128" s="661" t="s">
        <v>2660</v>
      </c>
      <c r="C128" s="661" t="s">
        <v>1542</v>
      </c>
      <c r="D128" s="661" t="s">
        <v>2663</v>
      </c>
      <c r="E128" s="661" t="s">
        <v>2664</v>
      </c>
      <c r="F128" s="664"/>
      <c r="G128" s="664"/>
      <c r="H128" s="677">
        <v>0</v>
      </c>
      <c r="I128" s="664">
        <v>8</v>
      </c>
      <c r="J128" s="664">
        <v>494.92965291884144</v>
      </c>
      <c r="K128" s="677">
        <v>1</v>
      </c>
      <c r="L128" s="664">
        <v>8</v>
      </c>
      <c r="M128" s="665">
        <v>494.92965291884144</v>
      </c>
    </row>
    <row r="129" spans="1:13" ht="14.4" customHeight="1" x14ac:dyDescent="0.3">
      <c r="A129" s="660" t="s">
        <v>581</v>
      </c>
      <c r="B129" s="661" t="s">
        <v>2660</v>
      </c>
      <c r="C129" s="661" t="s">
        <v>2217</v>
      </c>
      <c r="D129" s="661" t="s">
        <v>2707</v>
      </c>
      <c r="E129" s="661" t="s">
        <v>2123</v>
      </c>
      <c r="F129" s="664"/>
      <c r="G129" s="664"/>
      <c r="H129" s="677">
        <v>0</v>
      </c>
      <c r="I129" s="664">
        <v>1</v>
      </c>
      <c r="J129" s="664">
        <v>101.31</v>
      </c>
      <c r="K129" s="677">
        <v>1</v>
      </c>
      <c r="L129" s="664">
        <v>1</v>
      </c>
      <c r="M129" s="665">
        <v>101.31</v>
      </c>
    </row>
    <row r="130" spans="1:13" ht="14.4" customHeight="1" x14ac:dyDescent="0.3">
      <c r="A130" s="660" t="s">
        <v>581</v>
      </c>
      <c r="B130" s="661" t="s">
        <v>2708</v>
      </c>
      <c r="C130" s="661" t="s">
        <v>2183</v>
      </c>
      <c r="D130" s="661" t="s">
        <v>2709</v>
      </c>
      <c r="E130" s="661" t="s">
        <v>2710</v>
      </c>
      <c r="F130" s="664"/>
      <c r="G130" s="664"/>
      <c r="H130" s="677">
        <v>0</v>
      </c>
      <c r="I130" s="664">
        <v>5</v>
      </c>
      <c r="J130" s="664">
        <v>295.25020967691819</v>
      </c>
      <c r="K130" s="677">
        <v>1</v>
      </c>
      <c r="L130" s="664">
        <v>5</v>
      </c>
      <c r="M130" s="665">
        <v>295.25020967691819</v>
      </c>
    </row>
    <row r="131" spans="1:13" ht="14.4" customHeight="1" x14ac:dyDescent="0.3">
      <c r="A131" s="660" t="s">
        <v>581</v>
      </c>
      <c r="B131" s="661" t="s">
        <v>2708</v>
      </c>
      <c r="C131" s="661" t="s">
        <v>2254</v>
      </c>
      <c r="D131" s="661" t="s">
        <v>2255</v>
      </c>
      <c r="E131" s="661" t="s">
        <v>2256</v>
      </c>
      <c r="F131" s="664"/>
      <c r="G131" s="664"/>
      <c r="H131" s="677">
        <v>0</v>
      </c>
      <c r="I131" s="664">
        <v>1</v>
      </c>
      <c r="J131" s="664">
        <v>141.01999841024701</v>
      </c>
      <c r="K131" s="677">
        <v>1</v>
      </c>
      <c r="L131" s="664">
        <v>1</v>
      </c>
      <c r="M131" s="665">
        <v>141.01999841024701</v>
      </c>
    </row>
    <row r="132" spans="1:13" ht="14.4" customHeight="1" x14ac:dyDescent="0.3">
      <c r="A132" s="660" t="s">
        <v>581</v>
      </c>
      <c r="B132" s="661" t="s">
        <v>2665</v>
      </c>
      <c r="C132" s="661" t="s">
        <v>1519</v>
      </c>
      <c r="D132" s="661" t="s">
        <v>1520</v>
      </c>
      <c r="E132" s="661" t="s">
        <v>2629</v>
      </c>
      <c r="F132" s="664"/>
      <c r="G132" s="664"/>
      <c r="H132" s="677">
        <v>0</v>
      </c>
      <c r="I132" s="664">
        <v>2</v>
      </c>
      <c r="J132" s="664">
        <v>103.4</v>
      </c>
      <c r="K132" s="677">
        <v>1</v>
      </c>
      <c r="L132" s="664">
        <v>2</v>
      </c>
      <c r="M132" s="665">
        <v>103.4</v>
      </c>
    </row>
    <row r="133" spans="1:13" ht="14.4" customHeight="1" x14ac:dyDescent="0.3">
      <c r="A133" s="660" t="s">
        <v>581</v>
      </c>
      <c r="B133" s="661" t="s">
        <v>2711</v>
      </c>
      <c r="C133" s="661" t="s">
        <v>2251</v>
      </c>
      <c r="D133" s="661" t="s">
        <v>2252</v>
      </c>
      <c r="E133" s="661" t="s">
        <v>1463</v>
      </c>
      <c r="F133" s="664"/>
      <c r="G133" s="664"/>
      <c r="H133" s="677">
        <v>0</v>
      </c>
      <c r="I133" s="664">
        <v>3</v>
      </c>
      <c r="J133" s="664">
        <v>296.84999999999991</v>
      </c>
      <c r="K133" s="677">
        <v>1</v>
      </c>
      <c r="L133" s="664">
        <v>3</v>
      </c>
      <c r="M133" s="665">
        <v>296.84999999999991</v>
      </c>
    </row>
    <row r="134" spans="1:13" ht="14.4" customHeight="1" x14ac:dyDescent="0.3">
      <c r="A134" s="660" t="s">
        <v>581</v>
      </c>
      <c r="B134" s="661" t="s">
        <v>2667</v>
      </c>
      <c r="C134" s="661" t="s">
        <v>2180</v>
      </c>
      <c r="D134" s="661" t="s">
        <v>2181</v>
      </c>
      <c r="E134" s="661" t="s">
        <v>947</v>
      </c>
      <c r="F134" s="664"/>
      <c r="G134" s="664"/>
      <c r="H134" s="677">
        <v>0</v>
      </c>
      <c r="I134" s="664">
        <v>1</v>
      </c>
      <c r="J134" s="664">
        <v>94.67</v>
      </c>
      <c r="K134" s="677">
        <v>1</v>
      </c>
      <c r="L134" s="664">
        <v>1</v>
      </c>
      <c r="M134" s="665">
        <v>94.67</v>
      </c>
    </row>
    <row r="135" spans="1:13" ht="14.4" customHeight="1" x14ac:dyDescent="0.3">
      <c r="A135" s="660" t="s">
        <v>581</v>
      </c>
      <c r="B135" s="661" t="s">
        <v>2712</v>
      </c>
      <c r="C135" s="661" t="s">
        <v>2176</v>
      </c>
      <c r="D135" s="661" t="s">
        <v>2177</v>
      </c>
      <c r="E135" s="661" t="s">
        <v>2713</v>
      </c>
      <c r="F135" s="664"/>
      <c r="G135" s="664"/>
      <c r="H135" s="677">
        <v>0</v>
      </c>
      <c r="I135" s="664">
        <v>1</v>
      </c>
      <c r="J135" s="664">
        <v>198.88999999999996</v>
      </c>
      <c r="K135" s="677">
        <v>1</v>
      </c>
      <c r="L135" s="664">
        <v>1</v>
      </c>
      <c r="M135" s="665">
        <v>198.88999999999996</v>
      </c>
    </row>
    <row r="136" spans="1:13" ht="14.4" customHeight="1" x14ac:dyDescent="0.3">
      <c r="A136" s="660" t="s">
        <v>581</v>
      </c>
      <c r="B136" s="661" t="s">
        <v>2712</v>
      </c>
      <c r="C136" s="661" t="s">
        <v>2211</v>
      </c>
      <c r="D136" s="661" t="s">
        <v>2177</v>
      </c>
      <c r="E136" s="661" t="s">
        <v>1463</v>
      </c>
      <c r="F136" s="664"/>
      <c r="G136" s="664"/>
      <c r="H136" s="677">
        <v>0</v>
      </c>
      <c r="I136" s="664">
        <v>2</v>
      </c>
      <c r="J136" s="664">
        <v>198.9</v>
      </c>
      <c r="K136" s="677">
        <v>1</v>
      </c>
      <c r="L136" s="664">
        <v>2</v>
      </c>
      <c r="M136" s="665">
        <v>198.9</v>
      </c>
    </row>
    <row r="137" spans="1:13" ht="14.4" customHeight="1" x14ac:dyDescent="0.3">
      <c r="A137" s="660" t="s">
        <v>581</v>
      </c>
      <c r="B137" s="661" t="s">
        <v>2669</v>
      </c>
      <c r="C137" s="661" t="s">
        <v>2291</v>
      </c>
      <c r="D137" s="661" t="s">
        <v>2292</v>
      </c>
      <c r="E137" s="661" t="s">
        <v>2293</v>
      </c>
      <c r="F137" s="664"/>
      <c r="G137" s="664"/>
      <c r="H137" s="677">
        <v>0</v>
      </c>
      <c r="I137" s="664">
        <v>4</v>
      </c>
      <c r="J137" s="664">
        <v>793.03889711776958</v>
      </c>
      <c r="K137" s="677">
        <v>1</v>
      </c>
      <c r="L137" s="664">
        <v>4</v>
      </c>
      <c r="M137" s="665">
        <v>793.03889711776958</v>
      </c>
    </row>
    <row r="138" spans="1:13" ht="14.4" customHeight="1" x14ac:dyDescent="0.3">
      <c r="A138" s="660" t="s">
        <v>581</v>
      </c>
      <c r="B138" s="661" t="s">
        <v>2669</v>
      </c>
      <c r="C138" s="661" t="s">
        <v>2287</v>
      </c>
      <c r="D138" s="661" t="s">
        <v>2288</v>
      </c>
      <c r="E138" s="661" t="s">
        <v>2289</v>
      </c>
      <c r="F138" s="664"/>
      <c r="G138" s="664"/>
      <c r="H138" s="677">
        <v>0</v>
      </c>
      <c r="I138" s="664">
        <v>6</v>
      </c>
      <c r="J138" s="664">
        <v>1217.1599954262192</v>
      </c>
      <c r="K138" s="677">
        <v>1</v>
      </c>
      <c r="L138" s="664">
        <v>6</v>
      </c>
      <c r="M138" s="665">
        <v>1217.1599954262192</v>
      </c>
    </row>
    <row r="139" spans="1:13" ht="14.4" customHeight="1" x14ac:dyDescent="0.3">
      <c r="A139" s="660" t="s">
        <v>581</v>
      </c>
      <c r="B139" s="661" t="s">
        <v>2669</v>
      </c>
      <c r="C139" s="661" t="s">
        <v>1605</v>
      </c>
      <c r="D139" s="661" t="s">
        <v>2671</v>
      </c>
      <c r="E139" s="661" t="s">
        <v>1607</v>
      </c>
      <c r="F139" s="664"/>
      <c r="G139" s="664"/>
      <c r="H139" s="677">
        <v>0</v>
      </c>
      <c r="I139" s="664">
        <v>8</v>
      </c>
      <c r="J139" s="664">
        <v>382.48</v>
      </c>
      <c r="K139" s="677">
        <v>1</v>
      </c>
      <c r="L139" s="664">
        <v>8</v>
      </c>
      <c r="M139" s="665">
        <v>382.48</v>
      </c>
    </row>
    <row r="140" spans="1:13" ht="14.4" customHeight="1" x14ac:dyDescent="0.3">
      <c r="A140" s="660" t="s">
        <v>581</v>
      </c>
      <c r="B140" s="661" t="s">
        <v>2669</v>
      </c>
      <c r="C140" s="661" t="s">
        <v>1609</v>
      </c>
      <c r="D140" s="661" t="s">
        <v>2672</v>
      </c>
      <c r="E140" s="661" t="s">
        <v>1607</v>
      </c>
      <c r="F140" s="664"/>
      <c r="G140" s="664"/>
      <c r="H140" s="677">
        <v>0</v>
      </c>
      <c r="I140" s="664">
        <v>10</v>
      </c>
      <c r="J140" s="664">
        <v>478.09991212815044</v>
      </c>
      <c r="K140" s="677">
        <v>1</v>
      </c>
      <c r="L140" s="664">
        <v>10</v>
      </c>
      <c r="M140" s="665">
        <v>478.09991212815044</v>
      </c>
    </row>
    <row r="141" spans="1:13" ht="14.4" customHeight="1" x14ac:dyDescent="0.3">
      <c r="A141" s="660" t="s">
        <v>581</v>
      </c>
      <c r="B141" s="661" t="s">
        <v>2669</v>
      </c>
      <c r="C141" s="661" t="s">
        <v>1614</v>
      </c>
      <c r="D141" s="661" t="s">
        <v>1615</v>
      </c>
      <c r="E141" s="661" t="s">
        <v>1613</v>
      </c>
      <c r="F141" s="664"/>
      <c r="G141" s="664"/>
      <c r="H141" s="677">
        <v>0</v>
      </c>
      <c r="I141" s="664">
        <v>8</v>
      </c>
      <c r="J141" s="664">
        <v>1466.9599999999998</v>
      </c>
      <c r="K141" s="677">
        <v>1</v>
      </c>
      <c r="L141" s="664">
        <v>8</v>
      </c>
      <c r="M141" s="665">
        <v>1466.9599999999998</v>
      </c>
    </row>
    <row r="142" spans="1:13" ht="14.4" customHeight="1" x14ac:dyDescent="0.3">
      <c r="A142" s="660" t="s">
        <v>581</v>
      </c>
      <c r="B142" s="661" t="s">
        <v>2669</v>
      </c>
      <c r="C142" s="661" t="s">
        <v>2299</v>
      </c>
      <c r="D142" s="661" t="s">
        <v>2300</v>
      </c>
      <c r="E142" s="661" t="s">
        <v>2301</v>
      </c>
      <c r="F142" s="664"/>
      <c r="G142" s="664"/>
      <c r="H142" s="677">
        <v>0</v>
      </c>
      <c r="I142" s="664">
        <v>2</v>
      </c>
      <c r="J142" s="664">
        <v>232.49986938107898</v>
      </c>
      <c r="K142" s="677">
        <v>1</v>
      </c>
      <c r="L142" s="664">
        <v>2</v>
      </c>
      <c r="M142" s="665">
        <v>232.49986938107898</v>
      </c>
    </row>
    <row r="143" spans="1:13" ht="14.4" customHeight="1" x14ac:dyDescent="0.3">
      <c r="A143" s="660" t="s">
        <v>581</v>
      </c>
      <c r="B143" s="661" t="s">
        <v>2669</v>
      </c>
      <c r="C143" s="661" t="s">
        <v>2295</v>
      </c>
      <c r="D143" s="661" t="s">
        <v>2714</v>
      </c>
      <c r="E143" s="661" t="s">
        <v>2301</v>
      </c>
      <c r="F143" s="664"/>
      <c r="G143" s="664"/>
      <c r="H143" s="677">
        <v>0</v>
      </c>
      <c r="I143" s="664">
        <v>2</v>
      </c>
      <c r="J143" s="664">
        <v>232.50275661736373</v>
      </c>
      <c r="K143" s="677">
        <v>1</v>
      </c>
      <c r="L143" s="664">
        <v>2</v>
      </c>
      <c r="M143" s="665">
        <v>232.50275661736373</v>
      </c>
    </row>
    <row r="144" spans="1:13" ht="14.4" customHeight="1" x14ac:dyDescent="0.3">
      <c r="A144" s="660" t="s">
        <v>581</v>
      </c>
      <c r="B144" s="661" t="s">
        <v>2669</v>
      </c>
      <c r="C144" s="661" t="s">
        <v>1616</v>
      </c>
      <c r="D144" s="661" t="s">
        <v>1617</v>
      </c>
      <c r="E144" s="661" t="s">
        <v>1618</v>
      </c>
      <c r="F144" s="664"/>
      <c r="G144" s="664"/>
      <c r="H144" s="677">
        <v>0</v>
      </c>
      <c r="I144" s="664">
        <v>10.5</v>
      </c>
      <c r="J144" s="664">
        <v>2007.8082240497317</v>
      </c>
      <c r="K144" s="677">
        <v>1</v>
      </c>
      <c r="L144" s="664">
        <v>10.5</v>
      </c>
      <c r="M144" s="665">
        <v>2007.8082240497317</v>
      </c>
    </row>
    <row r="145" spans="1:13" ht="14.4" customHeight="1" x14ac:dyDescent="0.3">
      <c r="A145" s="660" t="s">
        <v>581</v>
      </c>
      <c r="B145" s="661" t="s">
        <v>2669</v>
      </c>
      <c r="C145" s="661" t="s">
        <v>2302</v>
      </c>
      <c r="D145" s="661" t="s">
        <v>2303</v>
      </c>
      <c r="E145" s="661" t="s">
        <v>2289</v>
      </c>
      <c r="F145" s="664"/>
      <c r="G145" s="664"/>
      <c r="H145" s="677">
        <v>0</v>
      </c>
      <c r="I145" s="664">
        <v>5</v>
      </c>
      <c r="J145" s="664">
        <v>1011.6500000000001</v>
      </c>
      <c r="K145" s="677">
        <v>1</v>
      </c>
      <c r="L145" s="664">
        <v>5</v>
      </c>
      <c r="M145" s="665">
        <v>1011.6500000000001</v>
      </c>
    </row>
    <row r="146" spans="1:13" ht="14.4" customHeight="1" x14ac:dyDescent="0.3">
      <c r="A146" s="660" t="s">
        <v>584</v>
      </c>
      <c r="B146" s="661" t="s">
        <v>2606</v>
      </c>
      <c r="C146" s="661" t="s">
        <v>2214</v>
      </c>
      <c r="D146" s="661" t="s">
        <v>2673</v>
      </c>
      <c r="E146" s="661" t="s">
        <v>2674</v>
      </c>
      <c r="F146" s="664"/>
      <c r="G146" s="664"/>
      <c r="H146" s="677">
        <v>0</v>
      </c>
      <c r="I146" s="664">
        <v>10</v>
      </c>
      <c r="J146" s="664">
        <v>713.8</v>
      </c>
      <c r="K146" s="677">
        <v>1</v>
      </c>
      <c r="L146" s="664">
        <v>10</v>
      </c>
      <c r="M146" s="665">
        <v>713.8</v>
      </c>
    </row>
    <row r="147" spans="1:13" ht="14.4" customHeight="1" x14ac:dyDescent="0.3">
      <c r="A147" s="660" t="s">
        <v>584</v>
      </c>
      <c r="B147" s="661" t="s">
        <v>2715</v>
      </c>
      <c r="C147" s="661" t="s">
        <v>2409</v>
      </c>
      <c r="D147" s="661" t="s">
        <v>2410</v>
      </c>
      <c r="E147" s="661" t="s">
        <v>2411</v>
      </c>
      <c r="F147" s="664"/>
      <c r="G147" s="664"/>
      <c r="H147" s="677">
        <v>0</v>
      </c>
      <c r="I147" s="664">
        <v>3</v>
      </c>
      <c r="J147" s="664">
        <v>66448.08</v>
      </c>
      <c r="K147" s="677">
        <v>1</v>
      </c>
      <c r="L147" s="664">
        <v>3</v>
      </c>
      <c r="M147" s="665">
        <v>66448.08</v>
      </c>
    </row>
    <row r="148" spans="1:13" ht="14.4" customHeight="1" x14ac:dyDescent="0.3">
      <c r="A148" s="660" t="s">
        <v>584</v>
      </c>
      <c r="B148" s="661" t="s">
        <v>2715</v>
      </c>
      <c r="C148" s="661" t="s">
        <v>2412</v>
      </c>
      <c r="D148" s="661" t="s">
        <v>2413</v>
      </c>
      <c r="E148" s="661" t="s">
        <v>2414</v>
      </c>
      <c r="F148" s="664"/>
      <c r="G148" s="664"/>
      <c r="H148" s="677">
        <v>0</v>
      </c>
      <c r="I148" s="664">
        <v>35</v>
      </c>
      <c r="J148" s="664">
        <v>987140</v>
      </c>
      <c r="K148" s="677">
        <v>1</v>
      </c>
      <c r="L148" s="664">
        <v>35</v>
      </c>
      <c r="M148" s="665">
        <v>987140</v>
      </c>
    </row>
    <row r="149" spans="1:13" ht="14.4" customHeight="1" x14ac:dyDescent="0.3">
      <c r="A149" s="660" t="s">
        <v>584</v>
      </c>
      <c r="B149" s="661" t="s">
        <v>2641</v>
      </c>
      <c r="C149" s="661" t="s">
        <v>1579</v>
      </c>
      <c r="D149" s="661" t="s">
        <v>1580</v>
      </c>
      <c r="E149" s="661" t="s">
        <v>1581</v>
      </c>
      <c r="F149" s="664"/>
      <c r="G149" s="664"/>
      <c r="H149" s="677">
        <v>0</v>
      </c>
      <c r="I149" s="664">
        <v>7.9364998999999692</v>
      </c>
      <c r="J149" s="664">
        <v>20732.633356633254</v>
      </c>
      <c r="K149" s="677">
        <v>1</v>
      </c>
      <c r="L149" s="664">
        <v>7.9364998999999692</v>
      </c>
      <c r="M149" s="665">
        <v>20732.633356633254</v>
      </c>
    </row>
    <row r="150" spans="1:13" ht="14.4" customHeight="1" x14ac:dyDescent="0.3">
      <c r="A150" s="660" t="s">
        <v>584</v>
      </c>
      <c r="B150" s="661" t="s">
        <v>2642</v>
      </c>
      <c r="C150" s="661" t="s">
        <v>600</v>
      </c>
      <c r="D150" s="661" t="s">
        <v>598</v>
      </c>
      <c r="E150" s="661" t="s">
        <v>601</v>
      </c>
      <c r="F150" s="664">
        <v>0.56600000000000006</v>
      </c>
      <c r="G150" s="664">
        <v>80.739691331081929</v>
      </c>
      <c r="H150" s="677">
        <v>1</v>
      </c>
      <c r="I150" s="664"/>
      <c r="J150" s="664"/>
      <c r="K150" s="677">
        <v>0</v>
      </c>
      <c r="L150" s="664">
        <v>0.56600000000000006</v>
      </c>
      <c r="M150" s="665">
        <v>80.739691331081929</v>
      </c>
    </row>
    <row r="151" spans="1:13" ht="14.4" customHeight="1" x14ac:dyDescent="0.3">
      <c r="A151" s="660" t="s">
        <v>584</v>
      </c>
      <c r="B151" s="661" t="s">
        <v>2642</v>
      </c>
      <c r="C151" s="661" t="s">
        <v>597</v>
      </c>
      <c r="D151" s="661" t="s">
        <v>598</v>
      </c>
      <c r="E151" s="661" t="s">
        <v>599</v>
      </c>
      <c r="F151" s="664">
        <v>11.907999999999999</v>
      </c>
      <c r="G151" s="664">
        <v>5054.5715130078233</v>
      </c>
      <c r="H151" s="677">
        <v>1</v>
      </c>
      <c r="I151" s="664"/>
      <c r="J151" s="664"/>
      <c r="K151" s="677">
        <v>0</v>
      </c>
      <c r="L151" s="664">
        <v>11.907999999999999</v>
      </c>
      <c r="M151" s="665">
        <v>5054.5715130078233</v>
      </c>
    </row>
    <row r="152" spans="1:13" ht="14.4" customHeight="1" x14ac:dyDescent="0.3">
      <c r="A152" s="660" t="s">
        <v>584</v>
      </c>
      <c r="B152" s="661" t="s">
        <v>2643</v>
      </c>
      <c r="C152" s="661" t="s">
        <v>1568</v>
      </c>
      <c r="D152" s="661" t="s">
        <v>2644</v>
      </c>
      <c r="E152" s="661" t="s">
        <v>1570</v>
      </c>
      <c r="F152" s="664"/>
      <c r="G152" s="664"/>
      <c r="H152" s="677">
        <v>0</v>
      </c>
      <c r="I152" s="664">
        <v>26.759</v>
      </c>
      <c r="J152" s="664">
        <v>8457.9319046553173</v>
      </c>
      <c r="K152" s="677">
        <v>1</v>
      </c>
      <c r="L152" s="664">
        <v>26.759</v>
      </c>
      <c r="M152" s="665">
        <v>8457.9319046553173</v>
      </c>
    </row>
    <row r="153" spans="1:13" ht="14.4" customHeight="1" x14ac:dyDescent="0.3">
      <c r="A153" s="660" t="s">
        <v>584</v>
      </c>
      <c r="B153" s="661" t="s">
        <v>2643</v>
      </c>
      <c r="C153" s="661" t="s">
        <v>1583</v>
      </c>
      <c r="D153" s="661" t="s">
        <v>2644</v>
      </c>
      <c r="E153" s="661" t="s">
        <v>1585</v>
      </c>
      <c r="F153" s="664"/>
      <c r="G153" s="664"/>
      <c r="H153" s="677">
        <v>0</v>
      </c>
      <c r="I153" s="664">
        <v>21.998000000000001</v>
      </c>
      <c r="J153" s="664">
        <v>10419.952047517359</v>
      </c>
      <c r="K153" s="677">
        <v>1</v>
      </c>
      <c r="L153" s="664">
        <v>21.998000000000001</v>
      </c>
      <c r="M153" s="665">
        <v>10419.952047517359</v>
      </c>
    </row>
    <row r="154" spans="1:13" ht="14.4" customHeight="1" x14ac:dyDescent="0.3">
      <c r="A154" s="660" t="s">
        <v>584</v>
      </c>
      <c r="B154" s="661" t="s">
        <v>2643</v>
      </c>
      <c r="C154" s="661" t="s">
        <v>1587</v>
      </c>
      <c r="D154" s="661" t="s">
        <v>2644</v>
      </c>
      <c r="E154" s="661" t="s">
        <v>1589</v>
      </c>
      <c r="F154" s="664"/>
      <c r="G154" s="664"/>
      <c r="H154" s="677">
        <v>0</v>
      </c>
      <c r="I154" s="664">
        <v>33.340000000000003</v>
      </c>
      <c r="J154" s="664">
        <v>37233.746219598834</v>
      </c>
      <c r="K154" s="677">
        <v>1</v>
      </c>
      <c r="L154" s="664">
        <v>33.340000000000003</v>
      </c>
      <c r="M154" s="665">
        <v>37233.746219598834</v>
      </c>
    </row>
    <row r="155" spans="1:13" ht="14.4" customHeight="1" thickBot="1" x14ac:dyDescent="0.35">
      <c r="A155" s="666" t="s">
        <v>590</v>
      </c>
      <c r="B155" s="667" t="s">
        <v>2716</v>
      </c>
      <c r="C155" s="667" t="s">
        <v>2448</v>
      </c>
      <c r="D155" s="667" t="s">
        <v>2449</v>
      </c>
      <c r="E155" s="667" t="s">
        <v>2450</v>
      </c>
      <c r="F155" s="670"/>
      <c r="G155" s="670"/>
      <c r="H155" s="678">
        <v>0</v>
      </c>
      <c r="I155" s="670">
        <v>1</v>
      </c>
      <c r="J155" s="670">
        <v>2089.3529999999996</v>
      </c>
      <c r="K155" s="678">
        <v>1</v>
      </c>
      <c r="L155" s="670">
        <v>1</v>
      </c>
      <c r="M155" s="671">
        <v>2089.3529999999996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597</v>
      </c>
      <c r="C3" s="460">
        <f>SUM(C6:C1048576)</f>
        <v>664</v>
      </c>
      <c r="D3" s="460">
        <f>SUM(D6:D1048576)</f>
        <v>34</v>
      </c>
      <c r="E3" s="461">
        <f>SUM(E6:E1048576)</f>
        <v>212</v>
      </c>
      <c r="F3" s="458">
        <f>IF(SUM($B3:$E3)=0,"",B3/SUM($B3:$E3))</f>
        <v>0.39615129396151294</v>
      </c>
      <c r="G3" s="456">
        <f t="shared" ref="G3:I3" si="0">IF(SUM($B3:$E3)=0,"",C3/SUM($B3:$E3))</f>
        <v>0.44061048440610484</v>
      </c>
      <c r="H3" s="456">
        <f t="shared" si="0"/>
        <v>2.2561380225613801E-2</v>
      </c>
      <c r="I3" s="457">
        <f t="shared" si="0"/>
        <v>0.14067684140676842</v>
      </c>
      <c r="J3" s="460">
        <f>SUM(J6:J1048576)</f>
        <v>65</v>
      </c>
      <c r="K3" s="460">
        <f>SUM(K6:K1048576)</f>
        <v>181</v>
      </c>
      <c r="L3" s="460">
        <f>SUM(L6:L1048576)</f>
        <v>34</v>
      </c>
      <c r="M3" s="461">
        <f>SUM(M6:M1048576)</f>
        <v>33</v>
      </c>
      <c r="N3" s="458">
        <f>IF(SUM($J3:$M3)=0,"",J3/SUM($J3:$M3))</f>
        <v>0.20766773162939298</v>
      </c>
      <c r="O3" s="456">
        <f t="shared" ref="O3:Q3" si="1">IF(SUM($J3:$M3)=0,"",K3/SUM($J3:$M3))</f>
        <v>0.57827476038338654</v>
      </c>
      <c r="P3" s="456">
        <f t="shared" si="1"/>
        <v>0.10862619808306709</v>
      </c>
      <c r="Q3" s="457">
        <f t="shared" si="1"/>
        <v>0.10543130990415335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2718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2719</v>
      </c>
      <c r="B7" s="709">
        <v>299</v>
      </c>
      <c r="C7" s="664">
        <v>242</v>
      </c>
      <c r="D7" s="664">
        <v>10</v>
      </c>
      <c r="E7" s="665"/>
      <c r="F7" s="706">
        <v>0.54264972776769504</v>
      </c>
      <c r="G7" s="677">
        <v>0.43920145190562615</v>
      </c>
      <c r="H7" s="677">
        <v>1.8148820326678767E-2</v>
      </c>
      <c r="I7" s="712">
        <v>0</v>
      </c>
      <c r="J7" s="709">
        <v>21</v>
      </c>
      <c r="K7" s="664">
        <v>72</v>
      </c>
      <c r="L7" s="664">
        <v>10</v>
      </c>
      <c r="M7" s="665"/>
      <c r="N7" s="706">
        <v>0.20388349514563106</v>
      </c>
      <c r="O7" s="677">
        <v>0.69902912621359226</v>
      </c>
      <c r="P7" s="677">
        <v>9.7087378640776698E-2</v>
      </c>
      <c r="Q7" s="700">
        <v>0</v>
      </c>
    </row>
    <row r="8" spans="1:17" ht="14.4" customHeight="1" x14ac:dyDescent="0.3">
      <c r="A8" s="703" t="s">
        <v>2720</v>
      </c>
      <c r="B8" s="709">
        <v>198</v>
      </c>
      <c r="C8" s="664">
        <v>391</v>
      </c>
      <c r="D8" s="664">
        <v>24</v>
      </c>
      <c r="E8" s="665"/>
      <c r="F8" s="706">
        <v>0.32300163132137033</v>
      </c>
      <c r="G8" s="677">
        <v>0.63784665579119082</v>
      </c>
      <c r="H8" s="677">
        <v>3.9151712887438822E-2</v>
      </c>
      <c r="I8" s="712">
        <v>0</v>
      </c>
      <c r="J8" s="709">
        <v>20</v>
      </c>
      <c r="K8" s="664">
        <v>95</v>
      </c>
      <c r="L8" s="664">
        <v>24</v>
      </c>
      <c r="M8" s="665"/>
      <c r="N8" s="706">
        <v>0.14388489208633093</v>
      </c>
      <c r="O8" s="677">
        <v>0.68345323741007191</v>
      </c>
      <c r="P8" s="677">
        <v>0.17266187050359713</v>
      </c>
      <c r="Q8" s="700">
        <v>0</v>
      </c>
    </row>
    <row r="9" spans="1:17" ht="14.4" customHeight="1" x14ac:dyDescent="0.3">
      <c r="A9" s="703" t="s">
        <v>2721</v>
      </c>
      <c r="B9" s="709">
        <v>90</v>
      </c>
      <c r="C9" s="664">
        <v>20</v>
      </c>
      <c r="D9" s="664"/>
      <c r="E9" s="665"/>
      <c r="F9" s="706">
        <v>0.81818181818181823</v>
      </c>
      <c r="G9" s="677">
        <v>0.18181818181818182</v>
      </c>
      <c r="H9" s="677">
        <v>0</v>
      </c>
      <c r="I9" s="712">
        <v>0</v>
      </c>
      <c r="J9" s="709">
        <v>18</v>
      </c>
      <c r="K9" s="664">
        <v>9</v>
      </c>
      <c r="L9" s="664"/>
      <c r="M9" s="665"/>
      <c r="N9" s="706">
        <v>0.66666666666666663</v>
      </c>
      <c r="O9" s="677">
        <v>0.33333333333333331</v>
      </c>
      <c r="P9" s="677">
        <v>0</v>
      </c>
      <c r="Q9" s="700">
        <v>0</v>
      </c>
    </row>
    <row r="10" spans="1:17" ht="14.4" customHeight="1" x14ac:dyDescent="0.3">
      <c r="A10" s="703" t="s">
        <v>2722</v>
      </c>
      <c r="B10" s="709">
        <v>10</v>
      </c>
      <c r="C10" s="664"/>
      <c r="D10" s="664"/>
      <c r="E10" s="665"/>
      <c r="F10" s="706">
        <v>1</v>
      </c>
      <c r="G10" s="677">
        <v>0</v>
      </c>
      <c r="H10" s="677">
        <v>0</v>
      </c>
      <c r="I10" s="712">
        <v>0</v>
      </c>
      <c r="J10" s="709">
        <v>6</v>
      </c>
      <c r="K10" s="664"/>
      <c r="L10" s="664"/>
      <c r="M10" s="665"/>
      <c r="N10" s="706">
        <v>1</v>
      </c>
      <c r="O10" s="677">
        <v>0</v>
      </c>
      <c r="P10" s="677">
        <v>0</v>
      </c>
      <c r="Q10" s="700">
        <v>0</v>
      </c>
    </row>
    <row r="11" spans="1:17" ht="14.4" customHeight="1" x14ac:dyDescent="0.3">
      <c r="A11" s="703" t="s">
        <v>2723</v>
      </c>
      <c r="B11" s="709"/>
      <c r="C11" s="664">
        <v>11</v>
      </c>
      <c r="D11" s="664"/>
      <c r="E11" s="665"/>
      <c r="F11" s="706">
        <v>0</v>
      </c>
      <c r="G11" s="677">
        <v>1</v>
      </c>
      <c r="H11" s="677">
        <v>0</v>
      </c>
      <c r="I11" s="712">
        <v>0</v>
      </c>
      <c r="J11" s="709"/>
      <c r="K11" s="664">
        <v>5</v>
      </c>
      <c r="L11" s="664"/>
      <c r="M11" s="665"/>
      <c r="N11" s="706">
        <v>0</v>
      </c>
      <c r="O11" s="677">
        <v>1</v>
      </c>
      <c r="P11" s="677">
        <v>0</v>
      </c>
      <c r="Q11" s="700">
        <v>0</v>
      </c>
    </row>
    <row r="12" spans="1:17" ht="14.4" customHeight="1" thickBot="1" x14ac:dyDescent="0.35">
      <c r="A12" s="704" t="s">
        <v>2724</v>
      </c>
      <c r="B12" s="710"/>
      <c r="C12" s="670"/>
      <c r="D12" s="670"/>
      <c r="E12" s="671">
        <v>212</v>
      </c>
      <c r="F12" s="707">
        <v>0</v>
      </c>
      <c r="G12" s="678">
        <v>0</v>
      </c>
      <c r="H12" s="678">
        <v>0</v>
      </c>
      <c r="I12" s="713">
        <v>1</v>
      </c>
      <c r="J12" s="710"/>
      <c r="K12" s="670"/>
      <c r="L12" s="670"/>
      <c r="M12" s="671">
        <v>33</v>
      </c>
      <c r="N12" s="707">
        <v>0</v>
      </c>
      <c r="O12" s="678">
        <v>0</v>
      </c>
      <c r="P12" s="678">
        <v>0</v>
      </c>
      <c r="Q12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2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21</v>
      </c>
      <c r="B5" s="645" t="s">
        <v>572</v>
      </c>
      <c r="C5" s="648">
        <v>3997853.0600000005</v>
      </c>
      <c r="D5" s="648">
        <v>2305</v>
      </c>
      <c r="E5" s="648">
        <v>2888533.1500000018</v>
      </c>
      <c r="F5" s="714">
        <v>0.72252108985716479</v>
      </c>
      <c r="G5" s="648">
        <v>1374</v>
      </c>
      <c r="H5" s="714">
        <v>0.59609544468546638</v>
      </c>
      <c r="I5" s="648">
        <v>1109319.9099999992</v>
      </c>
      <c r="J5" s="714">
        <v>0.27747891014283527</v>
      </c>
      <c r="K5" s="648">
        <v>931</v>
      </c>
      <c r="L5" s="714">
        <v>0.40390455531453362</v>
      </c>
      <c r="M5" s="648" t="s">
        <v>74</v>
      </c>
      <c r="N5" s="277"/>
    </row>
    <row r="6" spans="1:14" ht="14.4" customHeight="1" x14ac:dyDescent="0.3">
      <c r="A6" s="644">
        <v>21</v>
      </c>
      <c r="B6" s="645" t="s">
        <v>2725</v>
      </c>
      <c r="C6" s="648">
        <v>3893420.9800000004</v>
      </c>
      <c r="D6" s="648">
        <v>2178.5</v>
      </c>
      <c r="E6" s="648">
        <v>2839753.1800000016</v>
      </c>
      <c r="F6" s="714">
        <v>0.72937223962870856</v>
      </c>
      <c r="G6" s="648">
        <v>1304</v>
      </c>
      <c r="H6" s="714">
        <v>0.59857700252467294</v>
      </c>
      <c r="I6" s="648">
        <v>1053667.7999999991</v>
      </c>
      <c r="J6" s="714">
        <v>0.27062776037129149</v>
      </c>
      <c r="K6" s="648">
        <v>874.5</v>
      </c>
      <c r="L6" s="714">
        <v>0.40142299747532706</v>
      </c>
      <c r="M6" s="648" t="s">
        <v>1</v>
      </c>
      <c r="N6" s="277"/>
    </row>
    <row r="7" spans="1:14" ht="14.4" customHeight="1" x14ac:dyDescent="0.3">
      <c r="A7" s="644">
        <v>21</v>
      </c>
      <c r="B7" s="645" t="s">
        <v>2726</v>
      </c>
      <c r="C7" s="648">
        <v>0</v>
      </c>
      <c r="D7" s="648">
        <v>31.5</v>
      </c>
      <c r="E7" s="648">
        <v>0</v>
      </c>
      <c r="F7" s="714" t="s">
        <v>573</v>
      </c>
      <c r="G7" s="648">
        <v>21</v>
      </c>
      <c r="H7" s="714">
        <v>0.66666666666666663</v>
      </c>
      <c r="I7" s="648">
        <v>0</v>
      </c>
      <c r="J7" s="714" t="s">
        <v>573</v>
      </c>
      <c r="K7" s="648">
        <v>10.5</v>
      </c>
      <c r="L7" s="714">
        <v>0.33333333333333331</v>
      </c>
      <c r="M7" s="648" t="s">
        <v>1</v>
      </c>
      <c r="N7" s="277"/>
    </row>
    <row r="8" spans="1:14" ht="14.4" customHeight="1" x14ac:dyDescent="0.3">
      <c r="A8" s="644">
        <v>21</v>
      </c>
      <c r="B8" s="645" t="s">
        <v>2727</v>
      </c>
      <c r="C8" s="648">
        <v>104432.08000000002</v>
      </c>
      <c r="D8" s="648">
        <v>95</v>
      </c>
      <c r="E8" s="648">
        <v>48779.970000000008</v>
      </c>
      <c r="F8" s="714">
        <v>0.46709756235823324</v>
      </c>
      <c r="G8" s="648">
        <v>49</v>
      </c>
      <c r="H8" s="714">
        <v>0.51578947368421058</v>
      </c>
      <c r="I8" s="648">
        <v>55652.11</v>
      </c>
      <c r="J8" s="714">
        <v>0.5329024376417667</v>
      </c>
      <c r="K8" s="648">
        <v>46</v>
      </c>
      <c r="L8" s="714">
        <v>0.48421052631578948</v>
      </c>
      <c r="M8" s="648" t="s">
        <v>1</v>
      </c>
      <c r="N8" s="277"/>
    </row>
    <row r="9" spans="1:14" ht="14.4" customHeight="1" x14ac:dyDescent="0.3">
      <c r="A9" s="644" t="s">
        <v>571</v>
      </c>
      <c r="B9" s="645" t="s">
        <v>3</v>
      </c>
      <c r="C9" s="648">
        <v>3997853.0600000005</v>
      </c>
      <c r="D9" s="648">
        <v>2305</v>
      </c>
      <c r="E9" s="648">
        <v>2888533.1500000018</v>
      </c>
      <c r="F9" s="714">
        <v>0.72252108985716479</v>
      </c>
      <c r="G9" s="648">
        <v>1374</v>
      </c>
      <c r="H9" s="714">
        <v>0.59609544468546638</v>
      </c>
      <c r="I9" s="648">
        <v>1109319.9099999992</v>
      </c>
      <c r="J9" s="714">
        <v>0.27747891014283527</v>
      </c>
      <c r="K9" s="648">
        <v>931</v>
      </c>
      <c r="L9" s="714">
        <v>0.40390455531453362</v>
      </c>
      <c r="M9" s="648" t="s">
        <v>575</v>
      </c>
      <c r="N9" s="277"/>
    </row>
    <row r="11" spans="1:14" ht="14.4" customHeight="1" x14ac:dyDescent="0.3">
      <c r="A11" s="644">
        <v>21</v>
      </c>
      <c r="B11" s="645" t="s">
        <v>572</v>
      </c>
      <c r="C11" s="648" t="s">
        <v>573</v>
      </c>
      <c r="D11" s="648" t="s">
        <v>573</v>
      </c>
      <c r="E11" s="648" t="s">
        <v>573</v>
      </c>
      <c r="F11" s="714" t="s">
        <v>573</v>
      </c>
      <c r="G11" s="648" t="s">
        <v>573</v>
      </c>
      <c r="H11" s="714" t="s">
        <v>573</v>
      </c>
      <c r="I11" s="648" t="s">
        <v>573</v>
      </c>
      <c r="J11" s="714" t="s">
        <v>573</v>
      </c>
      <c r="K11" s="648" t="s">
        <v>573</v>
      </c>
      <c r="L11" s="714" t="s">
        <v>573</v>
      </c>
      <c r="M11" s="648" t="s">
        <v>74</v>
      </c>
      <c r="N11" s="277"/>
    </row>
    <row r="12" spans="1:14" ht="14.4" customHeight="1" x14ac:dyDescent="0.3">
      <c r="A12" s="644">
        <v>89301211</v>
      </c>
      <c r="B12" s="645" t="s">
        <v>2725</v>
      </c>
      <c r="C12" s="648">
        <v>168429.99000000005</v>
      </c>
      <c r="D12" s="648">
        <v>219</v>
      </c>
      <c r="E12" s="648">
        <v>82744.67</v>
      </c>
      <c r="F12" s="714">
        <v>0.49127040855372595</v>
      </c>
      <c r="G12" s="648">
        <v>89</v>
      </c>
      <c r="H12" s="714">
        <v>0.40639269406392692</v>
      </c>
      <c r="I12" s="648">
        <v>85685.320000000051</v>
      </c>
      <c r="J12" s="714">
        <v>0.50872959144627405</v>
      </c>
      <c r="K12" s="648">
        <v>130</v>
      </c>
      <c r="L12" s="714">
        <v>0.59360730593607303</v>
      </c>
      <c r="M12" s="648" t="s">
        <v>1</v>
      </c>
      <c r="N12" s="277"/>
    </row>
    <row r="13" spans="1:14" ht="14.4" customHeight="1" x14ac:dyDescent="0.3">
      <c r="A13" s="644">
        <v>89301211</v>
      </c>
      <c r="B13" s="645" t="s">
        <v>2726</v>
      </c>
      <c r="C13" s="648">
        <v>0</v>
      </c>
      <c r="D13" s="648">
        <v>1</v>
      </c>
      <c r="E13" s="648" t="s">
        <v>573</v>
      </c>
      <c r="F13" s="714" t="s">
        <v>573</v>
      </c>
      <c r="G13" s="648" t="s">
        <v>573</v>
      </c>
      <c r="H13" s="714">
        <v>0</v>
      </c>
      <c r="I13" s="648">
        <v>0</v>
      </c>
      <c r="J13" s="714" t="s">
        <v>573</v>
      </c>
      <c r="K13" s="648">
        <v>1</v>
      </c>
      <c r="L13" s="714">
        <v>1</v>
      </c>
      <c r="M13" s="648" t="s">
        <v>1</v>
      </c>
      <c r="N13" s="277"/>
    </row>
    <row r="14" spans="1:14" ht="14.4" customHeight="1" x14ac:dyDescent="0.3">
      <c r="A14" s="644">
        <v>89301211</v>
      </c>
      <c r="B14" s="645" t="s">
        <v>2727</v>
      </c>
      <c r="C14" s="648">
        <v>9801.36</v>
      </c>
      <c r="D14" s="648">
        <v>9</v>
      </c>
      <c r="E14" s="648">
        <v>3801.3599999999997</v>
      </c>
      <c r="F14" s="714">
        <v>0.38784005484953105</v>
      </c>
      <c r="G14" s="648">
        <v>3</v>
      </c>
      <c r="H14" s="714">
        <v>0.33333333333333331</v>
      </c>
      <c r="I14" s="648">
        <v>6000</v>
      </c>
      <c r="J14" s="714">
        <v>0.6121599451504689</v>
      </c>
      <c r="K14" s="648">
        <v>6</v>
      </c>
      <c r="L14" s="714">
        <v>0.66666666666666663</v>
      </c>
      <c r="M14" s="648" t="s">
        <v>1</v>
      </c>
      <c r="N14" s="277"/>
    </row>
    <row r="15" spans="1:14" ht="14.4" customHeight="1" x14ac:dyDescent="0.3">
      <c r="A15" s="644" t="s">
        <v>2728</v>
      </c>
      <c r="B15" s="645" t="s">
        <v>2729</v>
      </c>
      <c r="C15" s="648">
        <v>178231.35000000003</v>
      </c>
      <c r="D15" s="648">
        <v>229</v>
      </c>
      <c r="E15" s="648">
        <v>86546.03</v>
      </c>
      <c r="F15" s="714">
        <v>0.48558253079494701</v>
      </c>
      <c r="G15" s="648">
        <v>92</v>
      </c>
      <c r="H15" s="714">
        <v>0.40174672489082969</v>
      </c>
      <c r="I15" s="648">
        <v>91685.320000000051</v>
      </c>
      <c r="J15" s="714">
        <v>0.51441746920505305</v>
      </c>
      <c r="K15" s="648">
        <v>137</v>
      </c>
      <c r="L15" s="714">
        <v>0.59825327510917026</v>
      </c>
      <c r="M15" s="648" t="s">
        <v>579</v>
      </c>
      <c r="N15" s="277"/>
    </row>
    <row r="16" spans="1:14" ht="14.4" customHeight="1" x14ac:dyDescent="0.3">
      <c r="A16" s="644" t="s">
        <v>573</v>
      </c>
      <c r="B16" s="645" t="s">
        <v>573</v>
      </c>
      <c r="C16" s="648" t="s">
        <v>573</v>
      </c>
      <c r="D16" s="648" t="s">
        <v>573</v>
      </c>
      <c r="E16" s="648" t="s">
        <v>573</v>
      </c>
      <c r="F16" s="714" t="s">
        <v>573</v>
      </c>
      <c r="G16" s="648" t="s">
        <v>573</v>
      </c>
      <c r="H16" s="714" t="s">
        <v>573</v>
      </c>
      <c r="I16" s="648" t="s">
        <v>573</v>
      </c>
      <c r="J16" s="714" t="s">
        <v>573</v>
      </c>
      <c r="K16" s="648" t="s">
        <v>573</v>
      </c>
      <c r="L16" s="714" t="s">
        <v>573</v>
      </c>
      <c r="M16" s="648" t="s">
        <v>580</v>
      </c>
      <c r="N16" s="277"/>
    </row>
    <row r="17" spans="1:14" ht="14.4" customHeight="1" x14ac:dyDescent="0.3">
      <c r="A17" s="644">
        <v>89301212</v>
      </c>
      <c r="B17" s="645" t="s">
        <v>2725</v>
      </c>
      <c r="C17" s="648">
        <v>3459930.5400000005</v>
      </c>
      <c r="D17" s="648">
        <v>1870.5</v>
      </c>
      <c r="E17" s="648">
        <v>2509377.2500000014</v>
      </c>
      <c r="F17" s="714">
        <v>0.72526810032434963</v>
      </c>
      <c r="G17" s="648">
        <v>1168</v>
      </c>
      <c r="H17" s="714">
        <v>0.62443197006148088</v>
      </c>
      <c r="I17" s="648">
        <v>950553.28999999899</v>
      </c>
      <c r="J17" s="714">
        <v>0.27473189967565037</v>
      </c>
      <c r="K17" s="648">
        <v>702.5</v>
      </c>
      <c r="L17" s="714">
        <v>0.37556802993851912</v>
      </c>
      <c r="M17" s="648" t="s">
        <v>1</v>
      </c>
      <c r="N17" s="277"/>
    </row>
    <row r="18" spans="1:14" ht="14.4" customHeight="1" x14ac:dyDescent="0.3">
      <c r="A18" s="644">
        <v>89301212</v>
      </c>
      <c r="B18" s="645" t="s">
        <v>2726</v>
      </c>
      <c r="C18" s="648">
        <v>0</v>
      </c>
      <c r="D18" s="648">
        <v>30.5</v>
      </c>
      <c r="E18" s="648">
        <v>0</v>
      </c>
      <c r="F18" s="714" t="s">
        <v>573</v>
      </c>
      <c r="G18" s="648">
        <v>21</v>
      </c>
      <c r="H18" s="714">
        <v>0.68852459016393441</v>
      </c>
      <c r="I18" s="648">
        <v>0</v>
      </c>
      <c r="J18" s="714" t="s">
        <v>573</v>
      </c>
      <c r="K18" s="648">
        <v>9.5</v>
      </c>
      <c r="L18" s="714">
        <v>0.31147540983606559</v>
      </c>
      <c r="M18" s="648" t="s">
        <v>1</v>
      </c>
      <c r="N18" s="277"/>
    </row>
    <row r="19" spans="1:14" ht="14.4" customHeight="1" x14ac:dyDescent="0.3">
      <c r="A19" s="644">
        <v>89301212</v>
      </c>
      <c r="B19" s="645" t="s">
        <v>2727</v>
      </c>
      <c r="C19" s="648">
        <v>78756.56</v>
      </c>
      <c r="D19" s="648">
        <v>75</v>
      </c>
      <c r="E19" s="648">
        <v>30612.52</v>
      </c>
      <c r="F19" s="714">
        <v>0.38869803353523824</v>
      </c>
      <c r="G19" s="648">
        <v>37</v>
      </c>
      <c r="H19" s="714">
        <v>0.49333333333333335</v>
      </c>
      <c r="I19" s="648">
        <v>48144.04</v>
      </c>
      <c r="J19" s="714">
        <v>0.61130196646476187</v>
      </c>
      <c r="K19" s="648">
        <v>38</v>
      </c>
      <c r="L19" s="714">
        <v>0.50666666666666671</v>
      </c>
      <c r="M19" s="648" t="s">
        <v>1</v>
      </c>
      <c r="N19" s="277"/>
    </row>
    <row r="20" spans="1:14" ht="14.4" customHeight="1" x14ac:dyDescent="0.3">
      <c r="A20" s="644" t="s">
        <v>2730</v>
      </c>
      <c r="B20" s="645" t="s">
        <v>2731</v>
      </c>
      <c r="C20" s="648">
        <v>3538687.1000000006</v>
      </c>
      <c r="D20" s="648">
        <v>1976</v>
      </c>
      <c r="E20" s="648">
        <v>2539989.7700000014</v>
      </c>
      <c r="F20" s="714">
        <v>0.71777744067849369</v>
      </c>
      <c r="G20" s="648">
        <v>1226</v>
      </c>
      <c r="H20" s="714">
        <v>0.62044534412955465</v>
      </c>
      <c r="I20" s="648">
        <v>998697.32999999903</v>
      </c>
      <c r="J20" s="714">
        <v>0.28222255932150625</v>
      </c>
      <c r="K20" s="648">
        <v>750</v>
      </c>
      <c r="L20" s="714">
        <v>0.37955465587044535</v>
      </c>
      <c r="M20" s="648" t="s">
        <v>579</v>
      </c>
      <c r="N20" s="277"/>
    </row>
    <row r="21" spans="1:14" ht="14.4" customHeight="1" x14ac:dyDescent="0.3">
      <c r="A21" s="644" t="s">
        <v>573</v>
      </c>
      <c r="B21" s="645" t="s">
        <v>573</v>
      </c>
      <c r="C21" s="648" t="s">
        <v>573</v>
      </c>
      <c r="D21" s="648" t="s">
        <v>573</v>
      </c>
      <c r="E21" s="648" t="s">
        <v>573</v>
      </c>
      <c r="F21" s="714" t="s">
        <v>573</v>
      </c>
      <c r="G21" s="648" t="s">
        <v>573</v>
      </c>
      <c r="H21" s="714" t="s">
        <v>573</v>
      </c>
      <c r="I21" s="648" t="s">
        <v>573</v>
      </c>
      <c r="J21" s="714" t="s">
        <v>573</v>
      </c>
      <c r="K21" s="648" t="s">
        <v>573</v>
      </c>
      <c r="L21" s="714" t="s">
        <v>573</v>
      </c>
      <c r="M21" s="648" t="s">
        <v>580</v>
      </c>
      <c r="N21" s="277"/>
    </row>
    <row r="22" spans="1:14" ht="14.4" customHeight="1" x14ac:dyDescent="0.3">
      <c r="A22" s="644">
        <v>89301215</v>
      </c>
      <c r="B22" s="645" t="s">
        <v>2725</v>
      </c>
      <c r="C22" s="648">
        <v>265060.44999999995</v>
      </c>
      <c r="D22" s="648">
        <v>89</v>
      </c>
      <c r="E22" s="648">
        <v>247631.25999999995</v>
      </c>
      <c r="F22" s="714">
        <v>0.93424447140265554</v>
      </c>
      <c r="G22" s="648">
        <v>47</v>
      </c>
      <c r="H22" s="714">
        <v>0.5280898876404494</v>
      </c>
      <c r="I22" s="648">
        <v>17429.189999999999</v>
      </c>
      <c r="J22" s="714">
        <v>6.5755528597344501E-2</v>
      </c>
      <c r="K22" s="648">
        <v>42</v>
      </c>
      <c r="L22" s="714">
        <v>0.47191011235955055</v>
      </c>
      <c r="M22" s="648" t="s">
        <v>1</v>
      </c>
      <c r="N22" s="277"/>
    </row>
    <row r="23" spans="1:14" ht="14.4" customHeight="1" x14ac:dyDescent="0.3">
      <c r="A23" s="644">
        <v>89301215</v>
      </c>
      <c r="B23" s="645" t="s">
        <v>2727</v>
      </c>
      <c r="C23" s="648">
        <v>15874.16</v>
      </c>
      <c r="D23" s="648">
        <v>11</v>
      </c>
      <c r="E23" s="648">
        <v>14366.09</v>
      </c>
      <c r="F23" s="714">
        <v>0.90499843771260968</v>
      </c>
      <c r="G23" s="648">
        <v>9</v>
      </c>
      <c r="H23" s="714">
        <v>0.81818181818181823</v>
      </c>
      <c r="I23" s="648">
        <v>1508.07</v>
      </c>
      <c r="J23" s="714">
        <v>9.5001562287390318E-2</v>
      </c>
      <c r="K23" s="648">
        <v>2</v>
      </c>
      <c r="L23" s="714">
        <v>0.18181818181818182</v>
      </c>
      <c r="M23" s="648" t="s">
        <v>1</v>
      </c>
      <c r="N23" s="277"/>
    </row>
    <row r="24" spans="1:14" ht="14.4" customHeight="1" x14ac:dyDescent="0.3">
      <c r="A24" s="644" t="s">
        <v>2732</v>
      </c>
      <c r="B24" s="645" t="s">
        <v>2733</v>
      </c>
      <c r="C24" s="648">
        <v>280934.60999999993</v>
      </c>
      <c r="D24" s="648">
        <v>100</v>
      </c>
      <c r="E24" s="648">
        <v>261997.34999999995</v>
      </c>
      <c r="F24" s="714">
        <v>0.93259192948850278</v>
      </c>
      <c r="G24" s="648">
        <v>56</v>
      </c>
      <c r="H24" s="714">
        <v>0.56000000000000005</v>
      </c>
      <c r="I24" s="648">
        <v>18937.259999999998</v>
      </c>
      <c r="J24" s="714">
        <v>6.7408070511497331E-2</v>
      </c>
      <c r="K24" s="648">
        <v>44</v>
      </c>
      <c r="L24" s="714">
        <v>0.44</v>
      </c>
      <c r="M24" s="648" t="s">
        <v>579</v>
      </c>
      <c r="N24" s="277"/>
    </row>
    <row r="25" spans="1:14" ht="14.4" customHeight="1" x14ac:dyDescent="0.3">
      <c r="A25" s="644" t="s">
        <v>573</v>
      </c>
      <c r="B25" s="645" t="s">
        <v>573</v>
      </c>
      <c r="C25" s="648" t="s">
        <v>573</v>
      </c>
      <c r="D25" s="648" t="s">
        <v>573</v>
      </c>
      <c r="E25" s="648" t="s">
        <v>573</v>
      </c>
      <c r="F25" s="714" t="s">
        <v>573</v>
      </c>
      <c r="G25" s="648" t="s">
        <v>573</v>
      </c>
      <c r="H25" s="714" t="s">
        <v>573</v>
      </c>
      <c r="I25" s="648" t="s">
        <v>573</v>
      </c>
      <c r="J25" s="714" t="s">
        <v>573</v>
      </c>
      <c r="K25" s="648" t="s">
        <v>573</v>
      </c>
      <c r="L25" s="714" t="s">
        <v>573</v>
      </c>
      <c r="M25" s="648" t="s">
        <v>580</v>
      </c>
      <c r="N25" s="277"/>
    </row>
    <row r="26" spans="1:14" ht="14.4" customHeight="1" x14ac:dyDescent="0.3">
      <c r="A26" s="644" t="s">
        <v>571</v>
      </c>
      <c r="B26" s="645" t="s">
        <v>574</v>
      </c>
      <c r="C26" s="648">
        <v>3997853.0600000005</v>
      </c>
      <c r="D26" s="648">
        <v>2305</v>
      </c>
      <c r="E26" s="648">
        <v>2888533.1500000008</v>
      </c>
      <c r="F26" s="714">
        <v>0.72252108985716457</v>
      </c>
      <c r="G26" s="648">
        <v>1374</v>
      </c>
      <c r="H26" s="714">
        <v>0.59609544468546638</v>
      </c>
      <c r="I26" s="648">
        <v>1109319.909999999</v>
      </c>
      <c r="J26" s="714">
        <v>0.27747891014283521</v>
      </c>
      <c r="K26" s="648">
        <v>931</v>
      </c>
      <c r="L26" s="714">
        <v>0.40390455531453362</v>
      </c>
      <c r="M26" s="648" t="s">
        <v>575</v>
      </c>
      <c r="N26" s="277"/>
    </row>
  </sheetData>
  <autoFilter ref="A4:M4"/>
  <mergeCells count="4">
    <mergeCell ref="E3:H3"/>
    <mergeCell ref="C3:D3"/>
    <mergeCell ref="I3:L3"/>
    <mergeCell ref="A1:L1"/>
  </mergeCells>
  <conditionalFormatting sqref="F4 F10 F27:F1048576">
    <cfRule type="cellIs" dxfId="53" priority="15" stopIfTrue="1" operator="lessThan">
      <formula>0.6</formula>
    </cfRule>
  </conditionalFormatting>
  <conditionalFormatting sqref="B5:B9">
    <cfRule type="expression" dxfId="52" priority="10">
      <formula>AND(LEFT(M5,6)&lt;&gt;"mezera",M5&lt;&gt;"")</formula>
    </cfRule>
  </conditionalFormatting>
  <conditionalFormatting sqref="A5:A9">
    <cfRule type="expression" dxfId="51" priority="8">
      <formula>AND(M5&lt;&gt;"",M5&lt;&gt;"mezeraKL")</formula>
    </cfRule>
  </conditionalFormatting>
  <conditionalFormatting sqref="F5:F9">
    <cfRule type="cellIs" dxfId="50" priority="7" operator="lessThan">
      <formula>0.6</formula>
    </cfRule>
  </conditionalFormatting>
  <conditionalFormatting sqref="B5:L9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9">
    <cfRule type="expression" dxfId="47" priority="12">
      <formula>$M5&lt;&gt;""</formula>
    </cfRule>
  </conditionalFormatting>
  <conditionalFormatting sqref="B11:B26">
    <cfRule type="expression" dxfId="46" priority="4">
      <formula>AND(LEFT(M11,6)&lt;&gt;"mezera",M11&lt;&gt;"")</formula>
    </cfRule>
  </conditionalFormatting>
  <conditionalFormatting sqref="A11:A26">
    <cfRule type="expression" dxfId="45" priority="2">
      <formula>AND(M11&lt;&gt;"",M11&lt;&gt;"mezeraKL")</formula>
    </cfRule>
  </conditionalFormatting>
  <conditionalFormatting sqref="F11:F26">
    <cfRule type="cellIs" dxfId="44" priority="1" operator="lessThan">
      <formula>0.6</formula>
    </cfRule>
  </conditionalFormatting>
  <conditionalFormatting sqref="B11:L26">
    <cfRule type="expression" dxfId="43" priority="3">
      <formula>OR($M11="KL",$M11="SumaKL")</formula>
    </cfRule>
    <cfRule type="expression" dxfId="42" priority="5">
      <formula>$M11="SumaNS"</formula>
    </cfRule>
  </conditionalFormatting>
  <conditionalFormatting sqref="A11:L26">
    <cfRule type="expression" dxfId="41" priority="6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3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2734</v>
      </c>
      <c r="B5" s="708">
        <v>282495.96000000002</v>
      </c>
      <c r="C5" s="655">
        <v>1</v>
      </c>
      <c r="D5" s="719">
        <v>180</v>
      </c>
      <c r="E5" s="722" t="s">
        <v>2734</v>
      </c>
      <c r="F5" s="708">
        <v>200641.36000000004</v>
      </c>
      <c r="G5" s="676">
        <v>0.71024505978775776</v>
      </c>
      <c r="H5" s="658">
        <v>112</v>
      </c>
      <c r="I5" s="699">
        <v>0.62222222222222223</v>
      </c>
      <c r="J5" s="725">
        <v>81854.599999999991</v>
      </c>
      <c r="K5" s="676">
        <v>0.2897549402122423</v>
      </c>
      <c r="L5" s="658">
        <v>68</v>
      </c>
      <c r="M5" s="699">
        <v>0.37777777777777777</v>
      </c>
    </row>
    <row r="6" spans="1:13" ht="14.4" customHeight="1" x14ac:dyDescent="0.3">
      <c r="A6" s="716" t="s">
        <v>2735</v>
      </c>
      <c r="B6" s="709">
        <v>83814.95</v>
      </c>
      <c r="C6" s="661">
        <v>1</v>
      </c>
      <c r="D6" s="720">
        <v>9</v>
      </c>
      <c r="E6" s="723" t="s">
        <v>2735</v>
      </c>
      <c r="F6" s="709">
        <v>82261.41</v>
      </c>
      <c r="G6" s="677">
        <v>0.98146464324085392</v>
      </c>
      <c r="H6" s="664">
        <v>5</v>
      </c>
      <c r="I6" s="700">
        <v>0.55555555555555558</v>
      </c>
      <c r="J6" s="726">
        <v>1553.54</v>
      </c>
      <c r="K6" s="677">
        <v>1.853535675914619E-2</v>
      </c>
      <c r="L6" s="664">
        <v>4</v>
      </c>
      <c r="M6" s="700">
        <v>0.44444444444444442</v>
      </c>
    </row>
    <row r="7" spans="1:13" ht="14.4" customHeight="1" x14ac:dyDescent="0.3">
      <c r="A7" s="716" t="s">
        <v>2736</v>
      </c>
      <c r="B7" s="709">
        <v>117671.64000000003</v>
      </c>
      <c r="C7" s="661">
        <v>1</v>
      </c>
      <c r="D7" s="720">
        <v>82</v>
      </c>
      <c r="E7" s="723" t="s">
        <v>2736</v>
      </c>
      <c r="F7" s="709">
        <v>100091.73000000003</v>
      </c>
      <c r="G7" s="677">
        <v>0.85060198022225242</v>
      </c>
      <c r="H7" s="664">
        <v>58</v>
      </c>
      <c r="I7" s="700">
        <v>0.70731707317073167</v>
      </c>
      <c r="J7" s="726">
        <v>17579.91</v>
      </c>
      <c r="K7" s="677">
        <v>0.14939801977774761</v>
      </c>
      <c r="L7" s="664">
        <v>24</v>
      </c>
      <c r="M7" s="700">
        <v>0.29268292682926828</v>
      </c>
    </row>
    <row r="8" spans="1:13" ht="14.4" customHeight="1" x14ac:dyDescent="0.3">
      <c r="A8" s="716" t="s">
        <v>2737</v>
      </c>
      <c r="B8" s="709">
        <v>3129.59</v>
      </c>
      <c r="C8" s="661">
        <v>1</v>
      </c>
      <c r="D8" s="720">
        <v>9</v>
      </c>
      <c r="E8" s="723" t="s">
        <v>2737</v>
      </c>
      <c r="F8" s="709">
        <v>41.04</v>
      </c>
      <c r="G8" s="677">
        <v>1.3113538834160384E-2</v>
      </c>
      <c r="H8" s="664">
        <v>3</v>
      </c>
      <c r="I8" s="700">
        <v>0.33333333333333331</v>
      </c>
      <c r="J8" s="726">
        <v>3088.55</v>
      </c>
      <c r="K8" s="677">
        <v>0.98688646116583967</v>
      </c>
      <c r="L8" s="664">
        <v>6</v>
      </c>
      <c r="M8" s="700">
        <v>0.66666666666666663</v>
      </c>
    </row>
    <row r="9" spans="1:13" ht="14.4" customHeight="1" x14ac:dyDescent="0.3">
      <c r="A9" s="716" t="s">
        <v>2738</v>
      </c>
      <c r="B9" s="709">
        <v>128932.51999999999</v>
      </c>
      <c r="C9" s="661">
        <v>1</v>
      </c>
      <c r="D9" s="720">
        <v>43</v>
      </c>
      <c r="E9" s="723" t="s">
        <v>2738</v>
      </c>
      <c r="F9" s="709">
        <v>126352.20999999999</v>
      </c>
      <c r="G9" s="677">
        <v>0.97998712815044642</v>
      </c>
      <c r="H9" s="664">
        <v>29</v>
      </c>
      <c r="I9" s="700">
        <v>0.67441860465116277</v>
      </c>
      <c r="J9" s="726">
        <v>2580.31</v>
      </c>
      <c r="K9" s="677">
        <v>2.0012871849553551E-2</v>
      </c>
      <c r="L9" s="664">
        <v>14</v>
      </c>
      <c r="M9" s="700">
        <v>0.32558139534883723</v>
      </c>
    </row>
    <row r="10" spans="1:13" ht="14.4" customHeight="1" x14ac:dyDescent="0.3">
      <c r="A10" s="716" t="s">
        <v>2739</v>
      </c>
      <c r="B10" s="709">
        <v>466012.92000000004</v>
      </c>
      <c r="C10" s="661">
        <v>1</v>
      </c>
      <c r="D10" s="720">
        <v>234</v>
      </c>
      <c r="E10" s="723" t="s">
        <v>2739</v>
      </c>
      <c r="F10" s="709">
        <v>295885.27</v>
      </c>
      <c r="G10" s="677">
        <v>0.63492932771048494</v>
      </c>
      <c r="H10" s="664">
        <v>135</v>
      </c>
      <c r="I10" s="700">
        <v>0.57692307692307687</v>
      </c>
      <c r="J10" s="726">
        <v>170127.65</v>
      </c>
      <c r="K10" s="677">
        <v>0.36507067228951501</v>
      </c>
      <c r="L10" s="664">
        <v>99</v>
      </c>
      <c r="M10" s="700">
        <v>0.42307692307692307</v>
      </c>
    </row>
    <row r="11" spans="1:13" ht="14.4" customHeight="1" x14ac:dyDescent="0.3">
      <c r="A11" s="716" t="s">
        <v>2740</v>
      </c>
      <c r="B11" s="709">
        <v>57270.350000000006</v>
      </c>
      <c r="C11" s="661">
        <v>1</v>
      </c>
      <c r="D11" s="720">
        <v>42</v>
      </c>
      <c r="E11" s="723" t="s">
        <v>2740</v>
      </c>
      <c r="F11" s="709">
        <v>46432.960000000006</v>
      </c>
      <c r="G11" s="677">
        <v>0.8107678755237222</v>
      </c>
      <c r="H11" s="664">
        <v>16</v>
      </c>
      <c r="I11" s="700">
        <v>0.38095238095238093</v>
      </c>
      <c r="J11" s="726">
        <v>10837.389999999998</v>
      </c>
      <c r="K11" s="677">
        <v>0.1892321244762778</v>
      </c>
      <c r="L11" s="664">
        <v>26</v>
      </c>
      <c r="M11" s="700">
        <v>0.61904761904761907</v>
      </c>
    </row>
    <row r="12" spans="1:13" ht="14.4" customHeight="1" x14ac:dyDescent="0.3">
      <c r="A12" s="716" t="s">
        <v>2741</v>
      </c>
      <c r="B12" s="709">
        <v>588117.5499999997</v>
      </c>
      <c r="C12" s="661">
        <v>1</v>
      </c>
      <c r="D12" s="720">
        <v>366</v>
      </c>
      <c r="E12" s="723" t="s">
        <v>2741</v>
      </c>
      <c r="F12" s="709">
        <v>406937.66999999958</v>
      </c>
      <c r="G12" s="677">
        <v>0.69193253967680401</v>
      </c>
      <c r="H12" s="664">
        <v>219</v>
      </c>
      <c r="I12" s="700">
        <v>0.59836065573770492</v>
      </c>
      <c r="J12" s="726">
        <v>181179.88000000009</v>
      </c>
      <c r="K12" s="677">
        <v>0.30806746032319593</v>
      </c>
      <c r="L12" s="664">
        <v>147</v>
      </c>
      <c r="M12" s="700">
        <v>0.40163934426229508</v>
      </c>
    </row>
    <row r="13" spans="1:13" ht="14.4" customHeight="1" x14ac:dyDescent="0.3">
      <c r="A13" s="716" t="s">
        <v>2742</v>
      </c>
      <c r="B13" s="709">
        <v>23003.16</v>
      </c>
      <c r="C13" s="661">
        <v>1</v>
      </c>
      <c r="D13" s="720">
        <v>20</v>
      </c>
      <c r="E13" s="723" t="s">
        <v>2742</v>
      </c>
      <c r="F13" s="709">
        <v>20583.27</v>
      </c>
      <c r="G13" s="677">
        <v>0.89480184461613099</v>
      </c>
      <c r="H13" s="664">
        <v>13</v>
      </c>
      <c r="I13" s="700">
        <v>0.65</v>
      </c>
      <c r="J13" s="726">
        <v>2419.8900000000003</v>
      </c>
      <c r="K13" s="677">
        <v>0.10519815538386901</v>
      </c>
      <c r="L13" s="664">
        <v>7</v>
      </c>
      <c r="M13" s="700">
        <v>0.35</v>
      </c>
    </row>
    <row r="14" spans="1:13" ht="14.4" customHeight="1" x14ac:dyDescent="0.3">
      <c r="A14" s="716" t="s">
        <v>2743</v>
      </c>
      <c r="B14" s="709">
        <v>158291.18</v>
      </c>
      <c r="C14" s="661">
        <v>1</v>
      </c>
      <c r="D14" s="720">
        <v>141</v>
      </c>
      <c r="E14" s="723" t="s">
        <v>2743</v>
      </c>
      <c r="F14" s="709">
        <v>129598.08999999998</v>
      </c>
      <c r="G14" s="677">
        <v>0.81873222500457699</v>
      </c>
      <c r="H14" s="664">
        <v>74</v>
      </c>
      <c r="I14" s="700">
        <v>0.52482269503546097</v>
      </c>
      <c r="J14" s="726">
        <v>28693.09</v>
      </c>
      <c r="K14" s="677">
        <v>0.18126777499542301</v>
      </c>
      <c r="L14" s="664">
        <v>67</v>
      </c>
      <c r="M14" s="700">
        <v>0.47517730496453903</v>
      </c>
    </row>
    <row r="15" spans="1:13" ht="14.4" customHeight="1" x14ac:dyDescent="0.3">
      <c r="A15" s="716" t="s">
        <v>2744</v>
      </c>
      <c r="B15" s="709">
        <v>3258.5600000000004</v>
      </c>
      <c r="C15" s="661">
        <v>1</v>
      </c>
      <c r="D15" s="720">
        <v>11</v>
      </c>
      <c r="E15" s="723" t="s">
        <v>2744</v>
      </c>
      <c r="F15" s="709">
        <v>3116.76</v>
      </c>
      <c r="G15" s="677">
        <v>0.95648384562506128</v>
      </c>
      <c r="H15" s="664">
        <v>7</v>
      </c>
      <c r="I15" s="700">
        <v>0.63636363636363635</v>
      </c>
      <c r="J15" s="726">
        <v>141.80000000000001</v>
      </c>
      <c r="K15" s="677">
        <v>4.3516154374938623E-2</v>
      </c>
      <c r="L15" s="664">
        <v>4</v>
      </c>
      <c r="M15" s="700">
        <v>0.36363636363636365</v>
      </c>
    </row>
    <row r="16" spans="1:13" ht="14.4" customHeight="1" x14ac:dyDescent="0.3">
      <c r="A16" s="716" t="s">
        <v>2745</v>
      </c>
      <c r="B16" s="709">
        <v>149.64000000000001</v>
      </c>
      <c r="C16" s="661">
        <v>1</v>
      </c>
      <c r="D16" s="720">
        <v>7</v>
      </c>
      <c r="E16" s="723" t="s">
        <v>2745</v>
      </c>
      <c r="F16" s="709">
        <v>122.48</v>
      </c>
      <c r="G16" s="677">
        <v>0.81849772788024588</v>
      </c>
      <c r="H16" s="664">
        <v>4</v>
      </c>
      <c r="I16" s="700">
        <v>0.5714285714285714</v>
      </c>
      <c r="J16" s="726">
        <v>27.16</v>
      </c>
      <c r="K16" s="677">
        <v>0.18150227211975406</v>
      </c>
      <c r="L16" s="664">
        <v>3</v>
      </c>
      <c r="M16" s="700">
        <v>0.42857142857142855</v>
      </c>
    </row>
    <row r="17" spans="1:13" ht="14.4" customHeight="1" x14ac:dyDescent="0.3">
      <c r="A17" s="716" t="s">
        <v>2746</v>
      </c>
      <c r="B17" s="709">
        <v>75970.5</v>
      </c>
      <c r="C17" s="661">
        <v>1</v>
      </c>
      <c r="D17" s="720">
        <v>81</v>
      </c>
      <c r="E17" s="723" t="s">
        <v>2746</v>
      </c>
      <c r="F17" s="709">
        <v>38216.47</v>
      </c>
      <c r="G17" s="677">
        <v>0.50304354979893517</v>
      </c>
      <c r="H17" s="664">
        <v>44</v>
      </c>
      <c r="I17" s="700">
        <v>0.54320987654320985</v>
      </c>
      <c r="J17" s="726">
        <v>37754.03</v>
      </c>
      <c r="K17" s="677">
        <v>0.49695645020106488</v>
      </c>
      <c r="L17" s="664">
        <v>37</v>
      </c>
      <c r="M17" s="700">
        <v>0.4567901234567901</v>
      </c>
    </row>
    <row r="18" spans="1:13" ht="14.4" customHeight="1" x14ac:dyDescent="0.3">
      <c r="A18" s="716" t="s">
        <v>2747</v>
      </c>
      <c r="B18" s="709">
        <v>15734.98</v>
      </c>
      <c r="C18" s="661">
        <v>1</v>
      </c>
      <c r="D18" s="720">
        <v>20</v>
      </c>
      <c r="E18" s="723" t="s">
        <v>2747</v>
      </c>
      <c r="F18" s="709">
        <v>2286.15</v>
      </c>
      <c r="G18" s="677">
        <v>0.14529093777049606</v>
      </c>
      <c r="H18" s="664">
        <v>8</v>
      </c>
      <c r="I18" s="700">
        <v>0.4</v>
      </c>
      <c r="J18" s="726">
        <v>13448.83</v>
      </c>
      <c r="K18" s="677">
        <v>0.85470906222950394</v>
      </c>
      <c r="L18" s="664">
        <v>12</v>
      </c>
      <c r="M18" s="700">
        <v>0.6</v>
      </c>
    </row>
    <row r="19" spans="1:13" ht="14.4" customHeight="1" x14ac:dyDescent="0.3">
      <c r="A19" s="716" t="s">
        <v>2748</v>
      </c>
      <c r="B19" s="709">
        <v>17323.09</v>
      </c>
      <c r="C19" s="661">
        <v>1</v>
      </c>
      <c r="D19" s="720">
        <v>20</v>
      </c>
      <c r="E19" s="723" t="s">
        <v>2748</v>
      </c>
      <c r="F19" s="709">
        <v>12433.71</v>
      </c>
      <c r="G19" s="677">
        <v>0.71775358784143006</v>
      </c>
      <c r="H19" s="664">
        <v>10</v>
      </c>
      <c r="I19" s="700">
        <v>0.5</v>
      </c>
      <c r="J19" s="726">
        <v>4889.38</v>
      </c>
      <c r="K19" s="677">
        <v>0.28224641215856988</v>
      </c>
      <c r="L19" s="664">
        <v>10</v>
      </c>
      <c r="M19" s="700">
        <v>0.5</v>
      </c>
    </row>
    <row r="20" spans="1:13" ht="14.4" customHeight="1" x14ac:dyDescent="0.3">
      <c r="A20" s="716" t="s">
        <v>2749</v>
      </c>
      <c r="B20" s="709">
        <v>53362.52</v>
      </c>
      <c r="C20" s="661">
        <v>1</v>
      </c>
      <c r="D20" s="720">
        <v>63</v>
      </c>
      <c r="E20" s="723" t="s">
        <v>2749</v>
      </c>
      <c r="F20" s="709">
        <v>31599.570000000003</v>
      </c>
      <c r="G20" s="677">
        <v>0.59216787363115542</v>
      </c>
      <c r="H20" s="664">
        <v>25</v>
      </c>
      <c r="I20" s="700">
        <v>0.3968253968253968</v>
      </c>
      <c r="J20" s="726">
        <v>21762.949999999993</v>
      </c>
      <c r="K20" s="677">
        <v>0.40783212636884453</v>
      </c>
      <c r="L20" s="664">
        <v>38</v>
      </c>
      <c r="M20" s="700">
        <v>0.60317460317460314</v>
      </c>
    </row>
    <row r="21" spans="1:13" ht="14.4" customHeight="1" x14ac:dyDescent="0.3">
      <c r="A21" s="716" t="s">
        <v>2750</v>
      </c>
      <c r="B21" s="709">
        <v>394485.43999999983</v>
      </c>
      <c r="C21" s="661">
        <v>1</v>
      </c>
      <c r="D21" s="720">
        <v>133</v>
      </c>
      <c r="E21" s="723" t="s">
        <v>2750</v>
      </c>
      <c r="F21" s="709">
        <v>179221.98999999987</v>
      </c>
      <c r="G21" s="677">
        <v>0.45431839005262131</v>
      </c>
      <c r="H21" s="664">
        <v>84</v>
      </c>
      <c r="I21" s="700">
        <v>0.63157894736842102</v>
      </c>
      <c r="J21" s="726">
        <v>215263.44999999995</v>
      </c>
      <c r="K21" s="677">
        <v>0.54568160994737869</v>
      </c>
      <c r="L21" s="664">
        <v>49</v>
      </c>
      <c r="M21" s="700">
        <v>0.36842105263157893</v>
      </c>
    </row>
    <row r="22" spans="1:13" ht="14.4" customHeight="1" x14ac:dyDescent="0.3">
      <c r="A22" s="716" t="s">
        <v>2751</v>
      </c>
      <c r="B22" s="709">
        <v>291693.38</v>
      </c>
      <c r="C22" s="661">
        <v>1</v>
      </c>
      <c r="D22" s="720">
        <v>271</v>
      </c>
      <c r="E22" s="723" t="s">
        <v>2751</v>
      </c>
      <c r="F22" s="709">
        <v>241775.37</v>
      </c>
      <c r="G22" s="677">
        <v>0.82886821085895057</v>
      </c>
      <c r="H22" s="664">
        <v>196</v>
      </c>
      <c r="I22" s="700">
        <v>0.7232472324723247</v>
      </c>
      <c r="J22" s="726">
        <v>49918.01</v>
      </c>
      <c r="K22" s="677">
        <v>0.17113178914104943</v>
      </c>
      <c r="L22" s="664">
        <v>75</v>
      </c>
      <c r="M22" s="700">
        <v>0.2767527675276753</v>
      </c>
    </row>
    <row r="23" spans="1:13" ht="14.4" customHeight="1" x14ac:dyDescent="0.3">
      <c r="A23" s="716" t="s">
        <v>2752</v>
      </c>
      <c r="B23" s="709">
        <v>2308.8000000000002</v>
      </c>
      <c r="C23" s="661">
        <v>1</v>
      </c>
      <c r="D23" s="720">
        <v>1</v>
      </c>
      <c r="E23" s="723" t="s">
        <v>2752</v>
      </c>
      <c r="F23" s="709">
        <v>2308.8000000000002</v>
      </c>
      <c r="G23" s="677">
        <v>1</v>
      </c>
      <c r="H23" s="664">
        <v>1</v>
      </c>
      <c r="I23" s="700">
        <v>1</v>
      </c>
      <c r="J23" s="726"/>
      <c r="K23" s="677">
        <v>0</v>
      </c>
      <c r="L23" s="664"/>
      <c r="M23" s="700">
        <v>0</v>
      </c>
    </row>
    <row r="24" spans="1:13" ht="14.4" customHeight="1" x14ac:dyDescent="0.3">
      <c r="A24" s="716" t="s">
        <v>2753</v>
      </c>
      <c r="B24" s="709">
        <v>278670.24</v>
      </c>
      <c r="C24" s="661">
        <v>1</v>
      </c>
      <c r="D24" s="720">
        <v>194</v>
      </c>
      <c r="E24" s="723" t="s">
        <v>2753</v>
      </c>
      <c r="F24" s="709">
        <v>182924.21000000002</v>
      </c>
      <c r="G24" s="677">
        <v>0.65641817368083522</v>
      </c>
      <c r="H24" s="664">
        <v>118</v>
      </c>
      <c r="I24" s="700">
        <v>0.60824742268041232</v>
      </c>
      <c r="J24" s="726">
        <v>95746.03</v>
      </c>
      <c r="K24" s="677">
        <v>0.3435818263191649</v>
      </c>
      <c r="L24" s="664">
        <v>76</v>
      </c>
      <c r="M24" s="700">
        <v>0.39175257731958762</v>
      </c>
    </row>
    <row r="25" spans="1:13" ht="14.4" customHeight="1" x14ac:dyDescent="0.3">
      <c r="A25" s="716" t="s">
        <v>2754</v>
      </c>
      <c r="B25" s="709">
        <v>307690.38</v>
      </c>
      <c r="C25" s="661">
        <v>1</v>
      </c>
      <c r="D25" s="720">
        <v>175</v>
      </c>
      <c r="E25" s="723" t="s">
        <v>2754</v>
      </c>
      <c r="F25" s="709">
        <v>197472.65999999997</v>
      </c>
      <c r="G25" s="677">
        <v>0.64179016581538872</v>
      </c>
      <c r="H25" s="664">
        <v>104</v>
      </c>
      <c r="I25" s="700">
        <v>0.59428571428571431</v>
      </c>
      <c r="J25" s="726">
        <v>110217.72</v>
      </c>
      <c r="K25" s="677">
        <v>0.35820983418461116</v>
      </c>
      <c r="L25" s="664">
        <v>71</v>
      </c>
      <c r="M25" s="700">
        <v>0.40571428571428569</v>
      </c>
    </row>
    <row r="26" spans="1:13" ht="14.4" customHeight="1" x14ac:dyDescent="0.3">
      <c r="A26" s="716" t="s">
        <v>2755</v>
      </c>
      <c r="B26" s="709">
        <v>8724.7999999999993</v>
      </c>
      <c r="C26" s="661">
        <v>1</v>
      </c>
      <c r="D26" s="720">
        <v>12</v>
      </c>
      <c r="E26" s="723" t="s">
        <v>2755</v>
      </c>
      <c r="F26" s="709">
        <v>6596.85</v>
      </c>
      <c r="G26" s="677">
        <v>0.75610329176600044</v>
      </c>
      <c r="H26" s="664">
        <v>6</v>
      </c>
      <c r="I26" s="700">
        <v>0.5</v>
      </c>
      <c r="J26" s="726">
        <v>2127.9499999999998</v>
      </c>
      <c r="K26" s="677">
        <v>0.24389670823399964</v>
      </c>
      <c r="L26" s="664">
        <v>6</v>
      </c>
      <c r="M26" s="700">
        <v>0.5</v>
      </c>
    </row>
    <row r="27" spans="1:13" ht="14.4" customHeight="1" x14ac:dyDescent="0.3">
      <c r="A27" s="716" t="s">
        <v>2756</v>
      </c>
      <c r="B27" s="709">
        <v>43253.79</v>
      </c>
      <c r="C27" s="661">
        <v>1</v>
      </c>
      <c r="D27" s="720">
        <v>55</v>
      </c>
      <c r="E27" s="723" t="s">
        <v>2756</v>
      </c>
      <c r="F27" s="709">
        <v>26890.07</v>
      </c>
      <c r="G27" s="677">
        <v>0.62168124457995466</v>
      </c>
      <c r="H27" s="664">
        <v>25</v>
      </c>
      <c r="I27" s="700">
        <v>0.45454545454545453</v>
      </c>
      <c r="J27" s="726">
        <v>16363.720000000001</v>
      </c>
      <c r="K27" s="677">
        <v>0.37831875542004528</v>
      </c>
      <c r="L27" s="664">
        <v>30</v>
      </c>
      <c r="M27" s="700">
        <v>0.54545454545454541</v>
      </c>
    </row>
    <row r="28" spans="1:13" ht="14.4" customHeight="1" x14ac:dyDescent="0.3">
      <c r="A28" s="716" t="s">
        <v>2757</v>
      </c>
      <c r="B28" s="709">
        <v>539548.21999999986</v>
      </c>
      <c r="C28" s="661">
        <v>1</v>
      </c>
      <c r="D28" s="720">
        <v>72</v>
      </c>
      <c r="E28" s="723" t="s">
        <v>2757</v>
      </c>
      <c r="F28" s="709">
        <v>535205.66999999981</v>
      </c>
      <c r="G28" s="677">
        <v>0.9919515071331344</v>
      </c>
      <c r="H28" s="664">
        <v>54</v>
      </c>
      <c r="I28" s="700">
        <v>0.75</v>
      </c>
      <c r="J28" s="726">
        <v>4342.55</v>
      </c>
      <c r="K28" s="677">
        <v>8.0484928668655437E-3</v>
      </c>
      <c r="L28" s="664">
        <v>18</v>
      </c>
      <c r="M28" s="700">
        <v>0.25</v>
      </c>
    </row>
    <row r="29" spans="1:13" ht="14.4" customHeight="1" x14ac:dyDescent="0.3">
      <c r="A29" s="716" t="s">
        <v>2758</v>
      </c>
      <c r="B29" s="709">
        <v>9723.9900000000016</v>
      </c>
      <c r="C29" s="661">
        <v>1</v>
      </c>
      <c r="D29" s="720">
        <v>14</v>
      </c>
      <c r="E29" s="723" t="s">
        <v>2758</v>
      </c>
      <c r="F29" s="709">
        <v>7881.9000000000005</v>
      </c>
      <c r="G29" s="677">
        <v>0.81056233089503371</v>
      </c>
      <c r="H29" s="664">
        <v>9</v>
      </c>
      <c r="I29" s="700">
        <v>0.6428571428571429</v>
      </c>
      <c r="J29" s="726">
        <v>1842.0900000000001</v>
      </c>
      <c r="K29" s="677">
        <v>0.18943766910496615</v>
      </c>
      <c r="L29" s="664">
        <v>5</v>
      </c>
      <c r="M29" s="700">
        <v>0.35714285714285715</v>
      </c>
    </row>
    <row r="30" spans="1:13" ht="14.4" customHeight="1" thickBot="1" x14ac:dyDescent="0.35">
      <c r="A30" s="717" t="s">
        <v>2759</v>
      </c>
      <c r="B30" s="710">
        <v>47214.91</v>
      </c>
      <c r="C30" s="667">
        <v>1</v>
      </c>
      <c r="D30" s="721">
        <v>50</v>
      </c>
      <c r="E30" s="724" t="s">
        <v>2759</v>
      </c>
      <c r="F30" s="710">
        <v>11655.48</v>
      </c>
      <c r="G30" s="678">
        <v>0.24686015498070416</v>
      </c>
      <c r="H30" s="670">
        <v>15</v>
      </c>
      <c r="I30" s="701">
        <v>0.3</v>
      </c>
      <c r="J30" s="727">
        <v>35559.43</v>
      </c>
      <c r="K30" s="678">
        <v>0.75313984501929576</v>
      </c>
      <c r="L30" s="670">
        <v>35</v>
      </c>
      <c r="M30" s="701">
        <v>0.7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99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4046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3997853.060000001</v>
      </c>
      <c r="N3" s="70">
        <f>SUBTOTAL(9,N7:N1048576)</f>
        <v>5448</v>
      </c>
      <c r="O3" s="70">
        <f>SUBTOTAL(9,O7:O1048576)</f>
        <v>2305</v>
      </c>
      <c r="P3" s="70">
        <f>SUBTOTAL(9,P7:P1048576)</f>
        <v>2888533.15</v>
      </c>
      <c r="Q3" s="71">
        <f>IF(M3=0,0,P3/M3)</f>
        <v>0.72252108985716423</v>
      </c>
      <c r="R3" s="70">
        <f>SUBTOTAL(9,R7:R1048576)</f>
        <v>3382</v>
      </c>
      <c r="S3" s="71">
        <f>IF(N3=0,0,R3/N3)</f>
        <v>0.62077826725403817</v>
      </c>
      <c r="T3" s="70">
        <f>SUBTOTAL(9,T7:T1048576)</f>
        <v>1374</v>
      </c>
      <c r="U3" s="72">
        <f>IF(O3=0,0,T3/O3)</f>
        <v>0.59609544468546638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21</v>
      </c>
      <c r="B7" s="734" t="s">
        <v>572</v>
      </c>
      <c r="C7" s="734">
        <v>89301211</v>
      </c>
      <c r="D7" s="735" t="s">
        <v>4043</v>
      </c>
      <c r="E7" s="736" t="s">
        <v>2736</v>
      </c>
      <c r="F7" s="734" t="s">
        <v>2725</v>
      </c>
      <c r="G7" s="734" t="s">
        <v>2760</v>
      </c>
      <c r="H7" s="734" t="s">
        <v>1429</v>
      </c>
      <c r="I7" s="734" t="s">
        <v>1553</v>
      </c>
      <c r="J7" s="734" t="s">
        <v>1554</v>
      </c>
      <c r="K7" s="734" t="s">
        <v>2613</v>
      </c>
      <c r="L7" s="737">
        <v>1300.49</v>
      </c>
      <c r="M7" s="737">
        <v>1300.49</v>
      </c>
      <c r="N7" s="734">
        <v>1</v>
      </c>
      <c r="O7" s="738">
        <v>1</v>
      </c>
      <c r="P7" s="737"/>
      <c r="Q7" s="739">
        <v>0</v>
      </c>
      <c r="R7" s="734"/>
      <c r="S7" s="739">
        <v>0</v>
      </c>
      <c r="T7" s="738"/>
      <c r="U7" s="235">
        <v>0</v>
      </c>
    </row>
    <row r="8" spans="1:21" ht="14.4" customHeight="1" x14ac:dyDescent="0.3">
      <c r="A8" s="660">
        <v>21</v>
      </c>
      <c r="B8" s="661" t="s">
        <v>572</v>
      </c>
      <c r="C8" s="661">
        <v>89301211</v>
      </c>
      <c r="D8" s="740" t="s">
        <v>4043</v>
      </c>
      <c r="E8" s="741" t="s">
        <v>2737</v>
      </c>
      <c r="F8" s="661" t="s">
        <v>2725</v>
      </c>
      <c r="G8" s="661" t="s">
        <v>2761</v>
      </c>
      <c r="H8" s="661" t="s">
        <v>573</v>
      </c>
      <c r="I8" s="661" t="s">
        <v>1062</v>
      </c>
      <c r="J8" s="661" t="s">
        <v>1063</v>
      </c>
      <c r="K8" s="661" t="s">
        <v>1064</v>
      </c>
      <c r="L8" s="662">
        <v>344</v>
      </c>
      <c r="M8" s="662">
        <v>344</v>
      </c>
      <c r="N8" s="661">
        <v>1</v>
      </c>
      <c r="O8" s="742">
        <v>0.5</v>
      </c>
      <c r="P8" s="662"/>
      <c r="Q8" s="677">
        <v>0</v>
      </c>
      <c r="R8" s="661"/>
      <c r="S8" s="677">
        <v>0</v>
      </c>
      <c r="T8" s="742"/>
      <c r="U8" s="700">
        <v>0</v>
      </c>
    </row>
    <row r="9" spans="1:21" ht="14.4" customHeight="1" x14ac:dyDescent="0.3">
      <c r="A9" s="660">
        <v>21</v>
      </c>
      <c r="B9" s="661" t="s">
        <v>572</v>
      </c>
      <c r="C9" s="661">
        <v>89301211</v>
      </c>
      <c r="D9" s="740" t="s">
        <v>4043</v>
      </c>
      <c r="E9" s="741" t="s">
        <v>2737</v>
      </c>
      <c r="F9" s="661" t="s">
        <v>2725</v>
      </c>
      <c r="G9" s="661" t="s">
        <v>2762</v>
      </c>
      <c r="H9" s="661" t="s">
        <v>573</v>
      </c>
      <c r="I9" s="661" t="s">
        <v>799</v>
      </c>
      <c r="J9" s="661" t="s">
        <v>800</v>
      </c>
      <c r="K9" s="661" t="s">
        <v>2225</v>
      </c>
      <c r="L9" s="662">
        <v>48.42</v>
      </c>
      <c r="M9" s="662">
        <v>48.42</v>
      </c>
      <c r="N9" s="661">
        <v>1</v>
      </c>
      <c r="O9" s="742">
        <v>1</v>
      </c>
      <c r="P9" s="662"/>
      <c r="Q9" s="677">
        <v>0</v>
      </c>
      <c r="R9" s="661"/>
      <c r="S9" s="677">
        <v>0</v>
      </c>
      <c r="T9" s="742"/>
      <c r="U9" s="700">
        <v>0</v>
      </c>
    </row>
    <row r="10" spans="1:21" ht="14.4" customHeight="1" x14ac:dyDescent="0.3">
      <c r="A10" s="660">
        <v>21</v>
      </c>
      <c r="B10" s="661" t="s">
        <v>572</v>
      </c>
      <c r="C10" s="661">
        <v>89301211</v>
      </c>
      <c r="D10" s="740" t="s">
        <v>4043</v>
      </c>
      <c r="E10" s="741" t="s">
        <v>2737</v>
      </c>
      <c r="F10" s="661" t="s">
        <v>2725</v>
      </c>
      <c r="G10" s="661" t="s">
        <v>2763</v>
      </c>
      <c r="H10" s="661" t="s">
        <v>573</v>
      </c>
      <c r="I10" s="661" t="s">
        <v>807</v>
      </c>
      <c r="J10" s="661" t="s">
        <v>808</v>
      </c>
      <c r="K10" s="661" t="s">
        <v>2764</v>
      </c>
      <c r="L10" s="662">
        <v>156.77000000000001</v>
      </c>
      <c r="M10" s="662">
        <v>156.77000000000001</v>
      </c>
      <c r="N10" s="661">
        <v>1</v>
      </c>
      <c r="O10" s="742">
        <v>1</v>
      </c>
      <c r="P10" s="662"/>
      <c r="Q10" s="677">
        <v>0</v>
      </c>
      <c r="R10" s="661"/>
      <c r="S10" s="677">
        <v>0</v>
      </c>
      <c r="T10" s="742"/>
      <c r="U10" s="700">
        <v>0</v>
      </c>
    </row>
    <row r="11" spans="1:21" ht="14.4" customHeight="1" x14ac:dyDescent="0.3">
      <c r="A11" s="660">
        <v>21</v>
      </c>
      <c r="B11" s="661" t="s">
        <v>572</v>
      </c>
      <c r="C11" s="661">
        <v>89301211</v>
      </c>
      <c r="D11" s="740" t="s">
        <v>4043</v>
      </c>
      <c r="E11" s="741" t="s">
        <v>2737</v>
      </c>
      <c r="F11" s="661" t="s">
        <v>2725</v>
      </c>
      <c r="G11" s="661" t="s">
        <v>2765</v>
      </c>
      <c r="H11" s="661" t="s">
        <v>573</v>
      </c>
      <c r="I11" s="661" t="s">
        <v>2766</v>
      </c>
      <c r="J11" s="661" t="s">
        <v>2767</v>
      </c>
      <c r="K11" s="661" t="s">
        <v>1745</v>
      </c>
      <c r="L11" s="662">
        <v>93.71</v>
      </c>
      <c r="M11" s="662">
        <v>93.71</v>
      </c>
      <c r="N11" s="661">
        <v>1</v>
      </c>
      <c r="O11" s="742">
        <v>1</v>
      </c>
      <c r="P11" s="662"/>
      <c r="Q11" s="677">
        <v>0</v>
      </c>
      <c r="R11" s="661"/>
      <c r="S11" s="677">
        <v>0</v>
      </c>
      <c r="T11" s="742"/>
      <c r="U11" s="700">
        <v>0</v>
      </c>
    </row>
    <row r="12" spans="1:21" ht="14.4" customHeight="1" x14ac:dyDescent="0.3">
      <c r="A12" s="660">
        <v>21</v>
      </c>
      <c r="B12" s="661" t="s">
        <v>572</v>
      </c>
      <c r="C12" s="661">
        <v>89301211</v>
      </c>
      <c r="D12" s="740" t="s">
        <v>4043</v>
      </c>
      <c r="E12" s="741" t="s">
        <v>2737</v>
      </c>
      <c r="F12" s="661" t="s">
        <v>2725</v>
      </c>
      <c r="G12" s="661" t="s">
        <v>2768</v>
      </c>
      <c r="H12" s="661" t="s">
        <v>573</v>
      </c>
      <c r="I12" s="661" t="s">
        <v>2769</v>
      </c>
      <c r="J12" s="661" t="s">
        <v>1407</v>
      </c>
      <c r="K12" s="661" t="s">
        <v>992</v>
      </c>
      <c r="L12" s="662">
        <v>45.65</v>
      </c>
      <c r="M12" s="662">
        <v>45.65</v>
      </c>
      <c r="N12" s="661">
        <v>1</v>
      </c>
      <c r="O12" s="742">
        <v>0.5</v>
      </c>
      <c r="P12" s="662"/>
      <c r="Q12" s="677">
        <v>0</v>
      </c>
      <c r="R12" s="661"/>
      <c r="S12" s="677">
        <v>0</v>
      </c>
      <c r="T12" s="742"/>
      <c r="U12" s="700">
        <v>0</v>
      </c>
    </row>
    <row r="13" spans="1:21" ht="14.4" customHeight="1" x14ac:dyDescent="0.3">
      <c r="A13" s="660">
        <v>21</v>
      </c>
      <c r="B13" s="661" t="s">
        <v>572</v>
      </c>
      <c r="C13" s="661">
        <v>89301211</v>
      </c>
      <c r="D13" s="740" t="s">
        <v>4043</v>
      </c>
      <c r="E13" s="741" t="s">
        <v>2740</v>
      </c>
      <c r="F13" s="661" t="s">
        <v>2725</v>
      </c>
      <c r="G13" s="661" t="s">
        <v>2761</v>
      </c>
      <c r="H13" s="661" t="s">
        <v>573</v>
      </c>
      <c r="I13" s="661" t="s">
        <v>2770</v>
      </c>
      <c r="J13" s="661" t="s">
        <v>1063</v>
      </c>
      <c r="K13" s="661" t="s">
        <v>1514</v>
      </c>
      <c r="L13" s="662">
        <v>0</v>
      </c>
      <c r="M13" s="662">
        <v>0</v>
      </c>
      <c r="N13" s="661">
        <v>1</v>
      </c>
      <c r="O13" s="742">
        <v>0.5</v>
      </c>
      <c r="P13" s="662"/>
      <c r="Q13" s="677"/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21</v>
      </c>
      <c r="B14" s="661" t="s">
        <v>572</v>
      </c>
      <c r="C14" s="661">
        <v>89301211</v>
      </c>
      <c r="D14" s="740" t="s">
        <v>4043</v>
      </c>
      <c r="E14" s="741" t="s">
        <v>2740</v>
      </c>
      <c r="F14" s="661" t="s">
        <v>2725</v>
      </c>
      <c r="G14" s="661" t="s">
        <v>2771</v>
      </c>
      <c r="H14" s="661" t="s">
        <v>573</v>
      </c>
      <c r="I14" s="661" t="s">
        <v>855</v>
      </c>
      <c r="J14" s="661" t="s">
        <v>2772</v>
      </c>
      <c r="K14" s="661" t="s">
        <v>2773</v>
      </c>
      <c r="L14" s="662">
        <v>53.57</v>
      </c>
      <c r="M14" s="662">
        <v>53.57</v>
      </c>
      <c r="N14" s="661">
        <v>1</v>
      </c>
      <c r="O14" s="742">
        <v>0.5</v>
      </c>
      <c r="P14" s="662"/>
      <c r="Q14" s="677">
        <v>0</v>
      </c>
      <c r="R14" s="661"/>
      <c r="S14" s="677">
        <v>0</v>
      </c>
      <c r="T14" s="742"/>
      <c r="U14" s="700">
        <v>0</v>
      </c>
    </row>
    <row r="15" spans="1:21" ht="14.4" customHeight="1" x14ac:dyDescent="0.3">
      <c r="A15" s="660">
        <v>21</v>
      </c>
      <c r="B15" s="661" t="s">
        <v>572</v>
      </c>
      <c r="C15" s="661">
        <v>89301211</v>
      </c>
      <c r="D15" s="740" t="s">
        <v>4043</v>
      </c>
      <c r="E15" s="741" t="s">
        <v>2740</v>
      </c>
      <c r="F15" s="661" t="s">
        <v>2725</v>
      </c>
      <c r="G15" s="661" t="s">
        <v>2765</v>
      </c>
      <c r="H15" s="661" t="s">
        <v>573</v>
      </c>
      <c r="I15" s="661" t="s">
        <v>1744</v>
      </c>
      <c r="J15" s="661" t="s">
        <v>726</v>
      </c>
      <c r="K15" s="661" t="s">
        <v>1745</v>
      </c>
      <c r="L15" s="662">
        <v>93.71</v>
      </c>
      <c r="M15" s="662">
        <v>187.42</v>
      </c>
      <c r="N15" s="661">
        <v>2</v>
      </c>
      <c r="O15" s="742">
        <v>0.5</v>
      </c>
      <c r="P15" s="662"/>
      <c r="Q15" s="677">
        <v>0</v>
      </c>
      <c r="R15" s="661"/>
      <c r="S15" s="677">
        <v>0</v>
      </c>
      <c r="T15" s="742"/>
      <c r="U15" s="700">
        <v>0</v>
      </c>
    </row>
    <row r="16" spans="1:21" ht="14.4" customHeight="1" x14ac:dyDescent="0.3">
      <c r="A16" s="660">
        <v>21</v>
      </c>
      <c r="B16" s="661" t="s">
        <v>572</v>
      </c>
      <c r="C16" s="661">
        <v>89301211</v>
      </c>
      <c r="D16" s="740" t="s">
        <v>4043</v>
      </c>
      <c r="E16" s="741" t="s">
        <v>2740</v>
      </c>
      <c r="F16" s="661" t="s">
        <v>2725</v>
      </c>
      <c r="G16" s="661" t="s">
        <v>2768</v>
      </c>
      <c r="H16" s="661" t="s">
        <v>573</v>
      </c>
      <c r="I16" s="661" t="s">
        <v>1019</v>
      </c>
      <c r="J16" s="661" t="s">
        <v>991</v>
      </c>
      <c r="K16" s="661" t="s">
        <v>2774</v>
      </c>
      <c r="L16" s="662">
        <v>75.22</v>
      </c>
      <c r="M16" s="662">
        <v>75.22</v>
      </c>
      <c r="N16" s="661">
        <v>1</v>
      </c>
      <c r="O16" s="742">
        <v>0.5</v>
      </c>
      <c r="P16" s="662"/>
      <c r="Q16" s="677">
        <v>0</v>
      </c>
      <c r="R16" s="661"/>
      <c r="S16" s="677">
        <v>0</v>
      </c>
      <c r="T16" s="742"/>
      <c r="U16" s="700">
        <v>0</v>
      </c>
    </row>
    <row r="17" spans="1:21" ht="14.4" customHeight="1" x14ac:dyDescent="0.3">
      <c r="A17" s="660">
        <v>21</v>
      </c>
      <c r="B17" s="661" t="s">
        <v>572</v>
      </c>
      <c r="C17" s="661">
        <v>89301211</v>
      </c>
      <c r="D17" s="740" t="s">
        <v>4043</v>
      </c>
      <c r="E17" s="741" t="s">
        <v>2742</v>
      </c>
      <c r="F17" s="661" t="s">
        <v>2725</v>
      </c>
      <c r="G17" s="661" t="s">
        <v>2775</v>
      </c>
      <c r="H17" s="661" t="s">
        <v>573</v>
      </c>
      <c r="I17" s="661" t="s">
        <v>2776</v>
      </c>
      <c r="J17" s="661" t="s">
        <v>2777</v>
      </c>
      <c r="K17" s="661" t="s">
        <v>2778</v>
      </c>
      <c r="L17" s="662">
        <v>385.3</v>
      </c>
      <c r="M17" s="662">
        <v>385.3</v>
      </c>
      <c r="N17" s="661">
        <v>1</v>
      </c>
      <c r="O17" s="742">
        <v>0.5</v>
      </c>
      <c r="P17" s="662">
        <v>385.3</v>
      </c>
      <c r="Q17" s="677">
        <v>1</v>
      </c>
      <c r="R17" s="661">
        <v>1</v>
      </c>
      <c r="S17" s="677">
        <v>1</v>
      </c>
      <c r="T17" s="742">
        <v>0.5</v>
      </c>
      <c r="U17" s="700">
        <v>1</v>
      </c>
    </row>
    <row r="18" spans="1:21" ht="14.4" customHeight="1" x14ac:dyDescent="0.3">
      <c r="A18" s="660">
        <v>21</v>
      </c>
      <c r="B18" s="661" t="s">
        <v>572</v>
      </c>
      <c r="C18" s="661">
        <v>89301211</v>
      </c>
      <c r="D18" s="740" t="s">
        <v>4043</v>
      </c>
      <c r="E18" s="741" t="s">
        <v>2742</v>
      </c>
      <c r="F18" s="661" t="s">
        <v>2725</v>
      </c>
      <c r="G18" s="661" t="s">
        <v>2779</v>
      </c>
      <c r="H18" s="661" t="s">
        <v>573</v>
      </c>
      <c r="I18" s="661" t="s">
        <v>2780</v>
      </c>
      <c r="J18" s="661" t="s">
        <v>2781</v>
      </c>
      <c r="K18" s="661" t="s">
        <v>2782</v>
      </c>
      <c r="L18" s="662">
        <v>1540.82</v>
      </c>
      <c r="M18" s="662">
        <v>4622.46</v>
      </c>
      <c r="N18" s="661">
        <v>3</v>
      </c>
      <c r="O18" s="742">
        <v>2</v>
      </c>
      <c r="P18" s="662">
        <v>4622.46</v>
      </c>
      <c r="Q18" s="677">
        <v>1</v>
      </c>
      <c r="R18" s="661">
        <v>3</v>
      </c>
      <c r="S18" s="677">
        <v>1</v>
      </c>
      <c r="T18" s="742">
        <v>2</v>
      </c>
      <c r="U18" s="700">
        <v>1</v>
      </c>
    </row>
    <row r="19" spans="1:21" ht="14.4" customHeight="1" x14ac:dyDescent="0.3">
      <c r="A19" s="660">
        <v>21</v>
      </c>
      <c r="B19" s="661" t="s">
        <v>572</v>
      </c>
      <c r="C19" s="661">
        <v>89301211</v>
      </c>
      <c r="D19" s="740" t="s">
        <v>4043</v>
      </c>
      <c r="E19" s="741" t="s">
        <v>2742</v>
      </c>
      <c r="F19" s="661" t="s">
        <v>2725</v>
      </c>
      <c r="G19" s="661" t="s">
        <v>2783</v>
      </c>
      <c r="H19" s="661" t="s">
        <v>573</v>
      </c>
      <c r="I19" s="661" t="s">
        <v>1640</v>
      </c>
      <c r="J19" s="661" t="s">
        <v>1641</v>
      </c>
      <c r="K19" s="661" t="s">
        <v>2784</v>
      </c>
      <c r="L19" s="662">
        <v>64.12</v>
      </c>
      <c r="M19" s="662">
        <v>64.12</v>
      </c>
      <c r="N19" s="661">
        <v>1</v>
      </c>
      <c r="O19" s="742">
        <v>0.5</v>
      </c>
      <c r="P19" s="662"/>
      <c r="Q19" s="677">
        <v>0</v>
      </c>
      <c r="R19" s="661"/>
      <c r="S19" s="677">
        <v>0</v>
      </c>
      <c r="T19" s="742"/>
      <c r="U19" s="700">
        <v>0</v>
      </c>
    </row>
    <row r="20" spans="1:21" ht="14.4" customHeight="1" x14ac:dyDescent="0.3">
      <c r="A20" s="660">
        <v>21</v>
      </c>
      <c r="B20" s="661" t="s">
        <v>572</v>
      </c>
      <c r="C20" s="661">
        <v>89301211</v>
      </c>
      <c r="D20" s="740" t="s">
        <v>4043</v>
      </c>
      <c r="E20" s="741" t="s">
        <v>2742</v>
      </c>
      <c r="F20" s="661" t="s">
        <v>2725</v>
      </c>
      <c r="G20" s="661" t="s">
        <v>2785</v>
      </c>
      <c r="H20" s="661" t="s">
        <v>573</v>
      </c>
      <c r="I20" s="661" t="s">
        <v>2786</v>
      </c>
      <c r="J20" s="661" t="s">
        <v>2787</v>
      </c>
      <c r="K20" s="661" t="s">
        <v>1365</v>
      </c>
      <c r="L20" s="662">
        <v>52.4</v>
      </c>
      <c r="M20" s="662">
        <v>104.8</v>
      </c>
      <c r="N20" s="661">
        <v>2</v>
      </c>
      <c r="O20" s="742">
        <v>0.5</v>
      </c>
      <c r="P20" s="662"/>
      <c r="Q20" s="677">
        <v>0</v>
      </c>
      <c r="R20" s="661"/>
      <c r="S20" s="677">
        <v>0</v>
      </c>
      <c r="T20" s="742"/>
      <c r="U20" s="700">
        <v>0</v>
      </c>
    </row>
    <row r="21" spans="1:21" ht="14.4" customHeight="1" x14ac:dyDescent="0.3">
      <c r="A21" s="660">
        <v>21</v>
      </c>
      <c r="B21" s="661" t="s">
        <v>572</v>
      </c>
      <c r="C21" s="661">
        <v>89301211</v>
      </c>
      <c r="D21" s="740" t="s">
        <v>4043</v>
      </c>
      <c r="E21" s="741" t="s">
        <v>2742</v>
      </c>
      <c r="F21" s="661" t="s">
        <v>2725</v>
      </c>
      <c r="G21" s="661" t="s">
        <v>2785</v>
      </c>
      <c r="H21" s="661" t="s">
        <v>573</v>
      </c>
      <c r="I21" s="661" t="s">
        <v>2788</v>
      </c>
      <c r="J21" s="661" t="s">
        <v>2789</v>
      </c>
      <c r="K21" s="661" t="s">
        <v>2790</v>
      </c>
      <c r="L21" s="662">
        <v>66.819999999999993</v>
      </c>
      <c r="M21" s="662">
        <v>133.63999999999999</v>
      </c>
      <c r="N21" s="661">
        <v>2</v>
      </c>
      <c r="O21" s="742">
        <v>0.5</v>
      </c>
      <c r="P21" s="662"/>
      <c r="Q21" s="677">
        <v>0</v>
      </c>
      <c r="R21" s="661"/>
      <c r="S21" s="677">
        <v>0</v>
      </c>
      <c r="T21" s="742"/>
      <c r="U21" s="700">
        <v>0</v>
      </c>
    </row>
    <row r="22" spans="1:21" ht="14.4" customHeight="1" x14ac:dyDescent="0.3">
      <c r="A22" s="660">
        <v>21</v>
      </c>
      <c r="B22" s="661" t="s">
        <v>572</v>
      </c>
      <c r="C22" s="661">
        <v>89301211</v>
      </c>
      <c r="D22" s="740" t="s">
        <v>4043</v>
      </c>
      <c r="E22" s="741" t="s">
        <v>2742</v>
      </c>
      <c r="F22" s="661" t="s">
        <v>2725</v>
      </c>
      <c r="G22" s="661" t="s">
        <v>2791</v>
      </c>
      <c r="H22" s="661" t="s">
        <v>573</v>
      </c>
      <c r="I22" s="661" t="s">
        <v>2792</v>
      </c>
      <c r="J22" s="661" t="s">
        <v>2793</v>
      </c>
      <c r="K22" s="661" t="s">
        <v>2794</v>
      </c>
      <c r="L22" s="662">
        <v>0</v>
      </c>
      <c r="M22" s="662">
        <v>0</v>
      </c>
      <c r="N22" s="661">
        <v>1</v>
      </c>
      <c r="O22" s="742">
        <v>0.5</v>
      </c>
      <c r="P22" s="662">
        <v>0</v>
      </c>
      <c r="Q22" s="677"/>
      <c r="R22" s="661">
        <v>1</v>
      </c>
      <c r="S22" s="677">
        <v>1</v>
      </c>
      <c r="T22" s="742">
        <v>0.5</v>
      </c>
      <c r="U22" s="700">
        <v>1</v>
      </c>
    </row>
    <row r="23" spans="1:21" ht="14.4" customHeight="1" x14ac:dyDescent="0.3">
      <c r="A23" s="660">
        <v>21</v>
      </c>
      <c r="B23" s="661" t="s">
        <v>572</v>
      </c>
      <c r="C23" s="661">
        <v>89301211</v>
      </c>
      <c r="D23" s="740" t="s">
        <v>4043</v>
      </c>
      <c r="E23" s="741" t="s">
        <v>2742</v>
      </c>
      <c r="F23" s="661" t="s">
        <v>2725</v>
      </c>
      <c r="G23" s="661" t="s">
        <v>2791</v>
      </c>
      <c r="H23" s="661" t="s">
        <v>573</v>
      </c>
      <c r="I23" s="661" t="s">
        <v>882</v>
      </c>
      <c r="J23" s="661" t="s">
        <v>2793</v>
      </c>
      <c r="K23" s="661" t="s">
        <v>2795</v>
      </c>
      <c r="L23" s="662">
        <v>63.7</v>
      </c>
      <c r="M23" s="662">
        <v>63.7</v>
      </c>
      <c r="N23" s="661">
        <v>1</v>
      </c>
      <c r="O23" s="742">
        <v>0.5</v>
      </c>
      <c r="P23" s="662">
        <v>63.7</v>
      </c>
      <c r="Q23" s="677">
        <v>1</v>
      </c>
      <c r="R23" s="661">
        <v>1</v>
      </c>
      <c r="S23" s="677">
        <v>1</v>
      </c>
      <c r="T23" s="742">
        <v>0.5</v>
      </c>
      <c r="U23" s="700">
        <v>1</v>
      </c>
    </row>
    <row r="24" spans="1:21" ht="14.4" customHeight="1" x14ac:dyDescent="0.3">
      <c r="A24" s="660">
        <v>21</v>
      </c>
      <c r="B24" s="661" t="s">
        <v>572</v>
      </c>
      <c r="C24" s="661">
        <v>89301211</v>
      </c>
      <c r="D24" s="740" t="s">
        <v>4043</v>
      </c>
      <c r="E24" s="741" t="s">
        <v>2742</v>
      </c>
      <c r="F24" s="661" t="s">
        <v>2725</v>
      </c>
      <c r="G24" s="661" t="s">
        <v>2796</v>
      </c>
      <c r="H24" s="661" t="s">
        <v>1429</v>
      </c>
      <c r="I24" s="661" t="s">
        <v>2797</v>
      </c>
      <c r="J24" s="661" t="s">
        <v>2656</v>
      </c>
      <c r="K24" s="661" t="s">
        <v>2798</v>
      </c>
      <c r="L24" s="662">
        <v>848.49</v>
      </c>
      <c r="M24" s="662">
        <v>1696.98</v>
      </c>
      <c r="N24" s="661">
        <v>2</v>
      </c>
      <c r="O24" s="742">
        <v>1.5</v>
      </c>
      <c r="P24" s="662">
        <v>848.49</v>
      </c>
      <c r="Q24" s="677">
        <v>0.5</v>
      </c>
      <c r="R24" s="661">
        <v>1</v>
      </c>
      <c r="S24" s="677">
        <v>0.5</v>
      </c>
      <c r="T24" s="742">
        <v>0.5</v>
      </c>
      <c r="U24" s="700">
        <v>0.33333333333333331</v>
      </c>
    </row>
    <row r="25" spans="1:21" ht="14.4" customHeight="1" x14ac:dyDescent="0.3">
      <c r="A25" s="660">
        <v>21</v>
      </c>
      <c r="B25" s="661" t="s">
        <v>572</v>
      </c>
      <c r="C25" s="661">
        <v>89301211</v>
      </c>
      <c r="D25" s="740" t="s">
        <v>4043</v>
      </c>
      <c r="E25" s="741" t="s">
        <v>2742</v>
      </c>
      <c r="F25" s="661" t="s">
        <v>2725</v>
      </c>
      <c r="G25" s="661" t="s">
        <v>2799</v>
      </c>
      <c r="H25" s="661" t="s">
        <v>573</v>
      </c>
      <c r="I25" s="661" t="s">
        <v>706</v>
      </c>
      <c r="J25" s="661" t="s">
        <v>707</v>
      </c>
      <c r="K25" s="661" t="s">
        <v>2800</v>
      </c>
      <c r="L25" s="662">
        <v>733.55</v>
      </c>
      <c r="M25" s="662">
        <v>1467.1</v>
      </c>
      <c r="N25" s="661">
        <v>2</v>
      </c>
      <c r="O25" s="742">
        <v>1</v>
      </c>
      <c r="P25" s="662">
        <v>733.55</v>
      </c>
      <c r="Q25" s="677">
        <v>0.5</v>
      </c>
      <c r="R25" s="661">
        <v>1</v>
      </c>
      <c r="S25" s="677">
        <v>0.5</v>
      </c>
      <c r="T25" s="742">
        <v>0.5</v>
      </c>
      <c r="U25" s="700">
        <v>0.5</v>
      </c>
    </row>
    <row r="26" spans="1:21" ht="14.4" customHeight="1" x14ac:dyDescent="0.3">
      <c r="A26" s="660">
        <v>21</v>
      </c>
      <c r="B26" s="661" t="s">
        <v>572</v>
      </c>
      <c r="C26" s="661">
        <v>89301211</v>
      </c>
      <c r="D26" s="740" t="s">
        <v>4043</v>
      </c>
      <c r="E26" s="741" t="s">
        <v>2742</v>
      </c>
      <c r="F26" s="661" t="s">
        <v>2725</v>
      </c>
      <c r="G26" s="661" t="s">
        <v>2801</v>
      </c>
      <c r="H26" s="661" t="s">
        <v>573</v>
      </c>
      <c r="I26" s="661" t="s">
        <v>1799</v>
      </c>
      <c r="J26" s="661" t="s">
        <v>1016</v>
      </c>
      <c r="K26" s="661" t="s">
        <v>2802</v>
      </c>
      <c r="L26" s="662">
        <v>0</v>
      </c>
      <c r="M26" s="662">
        <v>0</v>
      </c>
      <c r="N26" s="661">
        <v>1</v>
      </c>
      <c r="O26" s="742">
        <v>1</v>
      </c>
      <c r="P26" s="662">
        <v>0</v>
      </c>
      <c r="Q26" s="677"/>
      <c r="R26" s="661">
        <v>1</v>
      </c>
      <c r="S26" s="677">
        <v>1</v>
      </c>
      <c r="T26" s="742">
        <v>1</v>
      </c>
      <c r="U26" s="700">
        <v>1</v>
      </c>
    </row>
    <row r="27" spans="1:21" ht="14.4" customHeight="1" x14ac:dyDescent="0.3">
      <c r="A27" s="660">
        <v>21</v>
      </c>
      <c r="B27" s="661" t="s">
        <v>572</v>
      </c>
      <c r="C27" s="661">
        <v>89301211</v>
      </c>
      <c r="D27" s="740" t="s">
        <v>4043</v>
      </c>
      <c r="E27" s="741" t="s">
        <v>2742</v>
      </c>
      <c r="F27" s="661" t="s">
        <v>2725</v>
      </c>
      <c r="G27" s="661" t="s">
        <v>2803</v>
      </c>
      <c r="H27" s="661" t="s">
        <v>573</v>
      </c>
      <c r="I27" s="661" t="s">
        <v>852</v>
      </c>
      <c r="J27" s="661" t="s">
        <v>695</v>
      </c>
      <c r="K27" s="661" t="s">
        <v>853</v>
      </c>
      <c r="L27" s="662">
        <v>0</v>
      </c>
      <c r="M27" s="662">
        <v>0</v>
      </c>
      <c r="N27" s="661">
        <v>1</v>
      </c>
      <c r="O27" s="742">
        <v>0.5</v>
      </c>
      <c r="P27" s="662"/>
      <c r="Q27" s="677"/>
      <c r="R27" s="661"/>
      <c r="S27" s="677">
        <v>0</v>
      </c>
      <c r="T27" s="742"/>
      <c r="U27" s="700">
        <v>0</v>
      </c>
    </row>
    <row r="28" spans="1:21" ht="14.4" customHeight="1" x14ac:dyDescent="0.3">
      <c r="A28" s="660">
        <v>21</v>
      </c>
      <c r="B28" s="661" t="s">
        <v>572</v>
      </c>
      <c r="C28" s="661">
        <v>89301211</v>
      </c>
      <c r="D28" s="740" t="s">
        <v>4043</v>
      </c>
      <c r="E28" s="741" t="s">
        <v>2742</v>
      </c>
      <c r="F28" s="661" t="s">
        <v>2725</v>
      </c>
      <c r="G28" s="661" t="s">
        <v>2804</v>
      </c>
      <c r="H28" s="661" t="s">
        <v>573</v>
      </c>
      <c r="I28" s="661" t="s">
        <v>2805</v>
      </c>
      <c r="J28" s="661" t="s">
        <v>2806</v>
      </c>
      <c r="K28" s="661" t="s">
        <v>2807</v>
      </c>
      <c r="L28" s="662">
        <v>2242.5</v>
      </c>
      <c r="M28" s="662">
        <v>2242.5</v>
      </c>
      <c r="N28" s="661">
        <v>1</v>
      </c>
      <c r="O28" s="742">
        <v>0.5</v>
      </c>
      <c r="P28" s="662">
        <v>2242.5</v>
      </c>
      <c r="Q28" s="677">
        <v>1</v>
      </c>
      <c r="R28" s="661">
        <v>1</v>
      </c>
      <c r="S28" s="677">
        <v>1</v>
      </c>
      <c r="T28" s="742">
        <v>0.5</v>
      </c>
      <c r="U28" s="700">
        <v>1</v>
      </c>
    </row>
    <row r="29" spans="1:21" ht="14.4" customHeight="1" x14ac:dyDescent="0.3">
      <c r="A29" s="660">
        <v>21</v>
      </c>
      <c r="B29" s="661" t="s">
        <v>572</v>
      </c>
      <c r="C29" s="661">
        <v>89301211</v>
      </c>
      <c r="D29" s="740" t="s">
        <v>4043</v>
      </c>
      <c r="E29" s="741" t="s">
        <v>2742</v>
      </c>
      <c r="F29" s="661" t="s">
        <v>2725</v>
      </c>
      <c r="G29" s="661" t="s">
        <v>2771</v>
      </c>
      <c r="H29" s="661" t="s">
        <v>573</v>
      </c>
      <c r="I29" s="661" t="s">
        <v>855</v>
      </c>
      <c r="J29" s="661" t="s">
        <v>2772</v>
      </c>
      <c r="K29" s="661" t="s">
        <v>2773</v>
      </c>
      <c r="L29" s="662">
        <v>53.57</v>
      </c>
      <c r="M29" s="662">
        <v>160.71</v>
      </c>
      <c r="N29" s="661">
        <v>3</v>
      </c>
      <c r="O29" s="742">
        <v>1.5</v>
      </c>
      <c r="P29" s="662">
        <v>160.71</v>
      </c>
      <c r="Q29" s="677">
        <v>1</v>
      </c>
      <c r="R29" s="661">
        <v>3</v>
      </c>
      <c r="S29" s="677">
        <v>1</v>
      </c>
      <c r="T29" s="742">
        <v>1.5</v>
      </c>
      <c r="U29" s="700">
        <v>1</v>
      </c>
    </row>
    <row r="30" spans="1:21" ht="14.4" customHeight="1" x14ac:dyDescent="0.3">
      <c r="A30" s="660">
        <v>21</v>
      </c>
      <c r="B30" s="661" t="s">
        <v>572</v>
      </c>
      <c r="C30" s="661">
        <v>89301211</v>
      </c>
      <c r="D30" s="740" t="s">
        <v>4043</v>
      </c>
      <c r="E30" s="741" t="s">
        <v>2742</v>
      </c>
      <c r="F30" s="661" t="s">
        <v>2725</v>
      </c>
      <c r="G30" s="661" t="s">
        <v>2808</v>
      </c>
      <c r="H30" s="661" t="s">
        <v>1429</v>
      </c>
      <c r="I30" s="661" t="s">
        <v>2183</v>
      </c>
      <c r="J30" s="661" t="s">
        <v>2709</v>
      </c>
      <c r="K30" s="661" t="s">
        <v>2710</v>
      </c>
      <c r="L30" s="662">
        <v>0</v>
      </c>
      <c r="M30" s="662">
        <v>0</v>
      </c>
      <c r="N30" s="661">
        <v>2</v>
      </c>
      <c r="O30" s="742">
        <v>0.5</v>
      </c>
      <c r="P30" s="662">
        <v>0</v>
      </c>
      <c r="Q30" s="677"/>
      <c r="R30" s="661">
        <v>2</v>
      </c>
      <c r="S30" s="677">
        <v>1</v>
      </c>
      <c r="T30" s="742">
        <v>0.5</v>
      </c>
      <c r="U30" s="700">
        <v>1</v>
      </c>
    </row>
    <row r="31" spans="1:21" ht="14.4" customHeight="1" x14ac:dyDescent="0.3">
      <c r="A31" s="660">
        <v>21</v>
      </c>
      <c r="B31" s="661" t="s">
        <v>572</v>
      </c>
      <c r="C31" s="661">
        <v>89301211</v>
      </c>
      <c r="D31" s="740" t="s">
        <v>4043</v>
      </c>
      <c r="E31" s="741" t="s">
        <v>2742</v>
      </c>
      <c r="F31" s="661" t="s">
        <v>2725</v>
      </c>
      <c r="G31" s="661" t="s">
        <v>2809</v>
      </c>
      <c r="H31" s="661" t="s">
        <v>573</v>
      </c>
      <c r="I31" s="661" t="s">
        <v>2810</v>
      </c>
      <c r="J31" s="661" t="s">
        <v>1391</v>
      </c>
      <c r="K31" s="661" t="s">
        <v>1392</v>
      </c>
      <c r="L31" s="662">
        <v>374.79</v>
      </c>
      <c r="M31" s="662">
        <v>749.58</v>
      </c>
      <c r="N31" s="661">
        <v>2</v>
      </c>
      <c r="O31" s="742">
        <v>0.5</v>
      </c>
      <c r="P31" s="662">
        <v>749.58</v>
      </c>
      <c r="Q31" s="677">
        <v>1</v>
      </c>
      <c r="R31" s="661">
        <v>2</v>
      </c>
      <c r="S31" s="677">
        <v>1</v>
      </c>
      <c r="T31" s="742">
        <v>0.5</v>
      </c>
      <c r="U31" s="700">
        <v>1</v>
      </c>
    </row>
    <row r="32" spans="1:21" ht="14.4" customHeight="1" x14ac:dyDescent="0.3">
      <c r="A32" s="660">
        <v>21</v>
      </c>
      <c r="B32" s="661" t="s">
        <v>572</v>
      </c>
      <c r="C32" s="661">
        <v>89301211</v>
      </c>
      <c r="D32" s="740" t="s">
        <v>4043</v>
      </c>
      <c r="E32" s="741" t="s">
        <v>2742</v>
      </c>
      <c r="F32" s="661" t="s">
        <v>2725</v>
      </c>
      <c r="G32" s="661" t="s">
        <v>2809</v>
      </c>
      <c r="H32" s="661" t="s">
        <v>573</v>
      </c>
      <c r="I32" s="661" t="s">
        <v>2811</v>
      </c>
      <c r="J32" s="661" t="s">
        <v>1391</v>
      </c>
      <c r="K32" s="661" t="s">
        <v>2812</v>
      </c>
      <c r="L32" s="662">
        <v>0</v>
      </c>
      <c r="M32" s="662">
        <v>0</v>
      </c>
      <c r="N32" s="661">
        <v>1</v>
      </c>
      <c r="O32" s="742">
        <v>1</v>
      </c>
      <c r="P32" s="662"/>
      <c r="Q32" s="677"/>
      <c r="R32" s="661"/>
      <c r="S32" s="677">
        <v>0</v>
      </c>
      <c r="T32" s="742"/>
      <c r="U32" s="700">
        <v>0</v>
      </c>
    </row>
    <row r="33" spans="1:21" ht="14.4" customHeight="1" x14ac:dyDescent="0.3">
      <c r="A33" s="660">
        <v>21</v>
      </c>
      <c r="B33" s="661" t="s">
        <v>572</v>
      </c>
      <c r="C33" s="661">
        <v>89301211</v>
      </c>
      <c r="D33" s="740" t="s">
        <v>4043</v>
      </c>
      <c r="E33" s="741" t="s">
        <v>2742</v>
      </c>
      <c r="F33" s="661" t="s">
        <v>2725</v>
      </c>
      <c r="G33" s="661" t="s">
        <v>2813</v>
      </c>
      <c r="H33" s="661" t="s">
        <v>1429</v>
      </c>
      <c r="I33" s="661" t="s">
        <v>1480</v>
      </c>
      <c r="J33" s="661" t="s">
        <v>1481</v>
      </c>
      <c r="K33" s="661" t="s">
        <v>2622</v>
      </c>
      <c r="L33" s="662">
        <v>1385.62</v>
      </c>
      <c r="M33" s="662">
        <v>5542.48</v>
      </c>
      <c r="N33" s="661">
        <v>4</v>
      </c>
      <c r="O33" s="742">
        <v>0.5</v>
      </c>
      <c r="P33" s="662">
        <v>5542.48</v>
      </c>
      <c r="Q33" s="677">
        <v>1</v>
      </c>
      <c r="R33" s="661">
        <v>4</v>
      </c>
      <c r="S33" s="677">
        <v>1</v>
      </c>
      <c r="T33" s="742">
        <v>0.5</v>
      </c>
      <c r="U33" s="700">
        <v>1</v>
      </c>
    </row>
    <row r="34" spans="1:21" ht="14.4" customHeight="1" x14ac:dyDescent="0.3">
      <c r="A34" s="660">
        <v>21</v>
      </c>
      <c r="B34" s="661" t="s">
        <v>572</v>
      </c>
      <c r="C34" s="661">
        <v>89301211</v>
      </c>
      <c r="D34" s="740" t="s">
        <v>4043</v>
      </c>
      <c r="E34" s="741" t="s">
        <v>2742</v>
      </c>
      <c r="F34" s="661" t="s">
        <v>2725</v>
      </c>
      <c r="G34" s="661" t="s">
        <v>2765</v>
      </c>
      <c r="H34" s="661" t="s">
        <v>573</v>
      </c>
      <c r="I34" s="661" t="s">
        <v>2814</v>
      </c>
      <c r="J34" s="661" t="s">
        <v>726</v>
      </c>
      <c r="K34" s="661" t="s">
        <v>727</v>
      </c>
      <c r="L34" s="662">
        <v>0</v>
      </c>
      <c r="M34" s="662">
        <v>0</v>
      </c>
      <c r="N34" s="661">
        <v>1</v>
      </c>
      <c r="O34" s="742">
        <v>0.5</v>
      </c>
      <c r="P34" s="662"/>
      <c r="Q34" s="677"/>
      <c r="R34" s="661"/>
      <c r="S34" s="677">
        <v>0</v>
      </c>
      <c r="T34" s="742"/>
      <c r="U34" s="700">
        <v>0</v>
      </c>
    </row>
    <row r="35" spans="1:21" ht="14.4" customHeight="1" x14ac:dyDescent="0.3">
      <c r="A35" s="660">
        <v>21</v>
      </c>
      <c r="B35" s="661" t="s">
        <v>572</v>
      </c>
      <c r="C35" s="661">
        <v>89301211</v>
      </c>
      <c r="D35" s="740" t="s">
        <v>4043</v>
      </c>
      <c r="E35" s="741" t="s">
        <v>2742</v>
      </c>
      <c r="F35" s="661" t="s">
        <v>2725</v>
      </c>
      <c r="G35" s="661" t="s">
        <v>2765</v>
      </c>
      <c r="H35" s="661" t="s">
        <v>573</v>
      </c>
      <c r="I35" s="661" t="s">
        <v>1744</v>
      </c>
      <c r="J35" s="661" t="s">
        <v>726</v>
      </c>
      <c r="K35" s="661" t="s">
        <v>1745</v>
      </c>
      <c r="L35" s="662">
        <v>93.71</v>
      </c>
      <c r="M35" s="662">
        <v>187.42</v>
      </c>
      <c r="N35" s="661">
        <v>2</v>
      </c>
      <c r="O35" s="742">
        <v>0.5</v>
      </c>
      <c r="P35" s="662">
        <v>187.42</v>
      </c>
      <c r="Q35" s="677">
        <v>1</v>
      </c>
      <c r="R35" s="661">
        <v>2</v>
      </c>
      <c r="S35" s="677">
        <v>1</v>
      </c>
      <c r="T35" s="742">
        <v>0.5</v>
      </c>
      <c r="U35" s="700">
        <v>1</v>
      </c>
    </row>
    <row r="36" spans="1:21" ht="14.4" customHeight="1" x14ac:dyDescent="0.3">
      <c r="A36" s="660">
        <v>21</v>
      </c>
      <c r="B36" s="661" t="s">
        <v>572</v>
      </c>
      <c r="C36" s="661">
        <v>89301211</v>
      </c>
      <c r="D36" s="740" t="s">
        <v>4043</v>
      </c>
      <c r="E36" s="741" t="s">
        <v>2742</v>
      </c>
      <c r="F36" s="661" t="s">
        <v>2725</v>
      </c>
      <c r="G36" s="661" t="s">
        <v>2765</v>
      </c>
      <c r="H36" s="661" t="s">
        <v>573</v>
      </c>
      <c r="I36" s="661" t="s">
        <v>725</v>
      </c>
      <c r="J36" s="661" t="s">
        <v>726</v>
      </c>
      <c r="K36" s="661" t="s">
        <v>727</v>
      </c>
      <c r="L36" s="662">
        <v>301.2</v>
      </c>
      <c r="M36" s="662">
        <v>903.59999999999991</v>
      </c>
      <c r="N36" s="661">
        <v>3</v>
      </c>
      <c r="O36" s="742">
        <v>1.5</v>
      </c>
      <c r="P36" s="662">
        <v>602.4</v>
      </c>
      <c r="Q36" s="677">
        <v>0.66666666666666674</v>
      </c>
      <c r="R36" s="661">
        <v>2</v>
      </c>
      <c r="S36" s="677">
        <v>0.66666666666666663</v>
      </c>
      <c r="T36" s="742">
        <v>1</v>
      </c>
      <c r="U36" s="700">
        <v>0.66666666666666663</v>
      </c>
    </row>
    <row r="37" spans="1:21" ht="14.4" customHeight="1" x14ac:dyDescent="0.3">
      <c r="A37" s="660">
        <v>21</v>
      </c>
      <c r="B37" s="661" t="s">
        <v>572</v>
      </c>
      <c r="C37" s="661">
        <v>89301211</v>
      </c>
      <c r="D37" s="740" t="s">
        <v>4043</v>
      </c>
      <c r="E37" s="741" t="s">
        <v>2742</v>
      </c>
      <c r="F37" s="661" t="s">
        <v>2725</v>
      </c>
      <c r="G37" s="661" t="s">
        <v>2760</v>
      </c>
      <c r="H37" s="661" t="s">
        <v>1429</v>
      </c>
      <c r="I37" s="661" t="s">
        <v>1553</v>
      </c>
      <c r="J37" s="661" t="s">
        <v>1554</v>
      </c>
      <c r="K37" s="661" t="s">
        <v>2613</v>
      </c>
      <c r="L37" s="662">
        <v>1300.49</v>
      </c>
      <c r="M37" s="662">
        <v>2600.98</v>
      </c>
      <c r="N37" s="661">
        <v>2</v>
      </c>
      <c r="O37" s="742">
        <v>1</v>
      </c>
      <c r="P37" s="662">
        <v>2600.98</v>
      </c>
      <c r="Q37" s="677">
        <v>1</v>
      </c>
      <c r="R37" s="661">
        <v>2</v>
      </c>
      <c r="S37" s="677">
        <v>1</v>
      </c>
      <c r="T37" s="742">
        <v>1</v>
      </c>
      <c r="U37" s="700">
        <v>1</v>
      </c>
    </row>
    <row r="38" spans="1:21" ht="14.4" customHeight="1" x14ac:dyDescent="0.3">
      <c r="A38" s="660">
        <v>21</v>
      </c>
      <c r="B38" s="661" t="s">
        <v>572</v>
      </c>
      <c r="C38" s="661">
        <v>89301211</v>
      </c>
      <c r="D38" s="740" t="s">
        <v>4043</v>
      </c>
      <c r="E38" s="741" t="s">
        <v>2742</v>
      </c>
      <c r="F38" s="661" t="s">
        <v>2725</v>
      </c>
      <c r="G38" s="661" t="s">
        <v>2815</v>
      </c>
      <c r="H38" s="661" t="s">
        <v>1429</v>
      </c>
      <c r="I38" s="661" t="s">
        <v>2816</v>
      </c>
      <c r="J38" s="661" t="s">
        <v>2817</v>
      </c>
      <c r="K38" s="661" t="s">
        <v>2818</v>
      </c>
      <c r="L38" s="662">
        <v>127.34</v>
      </c>
      <c r="M38" s="662">
        <v>1782.76</v>
      </c>
      <c r="N38" s="661">
        <v>14</v>
      </c>
      <c r="O38" s="742">
        <v>1</v>
      </c>
      <c r="P38" s="662">
        <v>1782.76</v>
      </c>
      <c r="Q38" s="677">
        <v>1</v>
      </c>
      <c r="R38" s="661">
        <v>14</v>
      </c>
      <c r="S38" s="677">
        <v>1</v>
      </c>
      <c r="T38" s="742">
        <v>1</v>
      </c>
      <c r="U38" s="700">
        <v>1</v>
      </c>
    </row>
    <row r="39" spans="1:21" ht="14.4" customHeight="1" x14ac:dyDescent="0.3">
      <c r="A39" s="660">
        <v>21</v>
      </c>
      <c r="B39" s="661" t="s">
        <v>572</v>
      </c>
      <c r="C39" s="661">
        <v>89301211</v>
      </c>
      <c r="D39" s="740" t="s">
        <v>4043</v>
      </c>
      <c r="E39" s="741" t="s">
        <v>2742</v>
      </c>
      <c r="F39" s="661" t="s">
        <v>2725</v>
      </c>
      <c r="G39" s="661" t="s">
        <v>2819</v>
      </c>
      <c r="H39" s="661" t="s">
        <v>573</v>
      </c>
      <c r="I39" s="661" t="s">
        <v>1725</v>
      </c>
      <c r="J39" s="661" t="s">
        <v>730</v>
      </c>
      <c r="K39" s="661" t="s">
        <v>2820</v>
      </c>
      <c r="L39" s="662">
        <v>30.47</v>
      </c>
      <c r="M39" s="662">
        <v>60.94</v>
      </c>
      <c r="N39" s="661">
        <v>2</v>
      </c>
      <c r="O39" s="742">
        <v>0.5</v>
      </c>
      <c r="P39" s="662">
        <v>60.94</v>
      </c>
      <c r="Q39" s="677">
        <v>1</v>
      </c>
      <c r="R39" s="661">
        <v>2</v>
      </c>
      <c r="S39" s="677">
        <v>1</v>
      </c>
      <c r="T39" s="742">
        <v>0.5</v>
      </c>
      <c r="U39" s="700">
        <v>1</v>
      </c>
    </row>
    <row r="40" spans="1:21" ht="14.4" customHeight="1" x14ac:dyDescent="0.3">
      <c r="A40" s="660">
        <v>21</v>
      </c>
      <c r="B40" s="661" t="s">
        <v>572</v>
      </c>
      <c r="C40" s="661">
        <v>89301211</v>
      </c>
      <c r="D40" s="740" t="s">
        <v>4043</v>
      </c>
      <c r="E40" s="741" t="s">
        <v>2742</v>
      </c>
      <c r="F40" s="661" t="s">
        <v>2725</v>
      </c>
      <c r="G40" s="661" t="s">
        <v>2821</v>
      </c>
      <c r="H40" s="661" t="s">
        <v>573</v>
      </c>
      <c r="I40" s="661" t="s">
        <v>2822</v>
      </c>
      <c r="J40" s="661" t="s">
        <v>2823</v>
      </c>
      <c r="K40" s="661" t="s">
        <v>2824</v>
      </c>
      <c r="L40" s="662">
        <v>234.09</v>
      </c>
      <c r="M40" s="662">
        <v>234.09</v>
      </c>
      <c r="N40" s="661">
        <v>1</v>
      </c>
      <c r="O40" s="742">
        <v>0.5</v>
      </c>
      <c r="P40" s="662"/>
      <c r="Q40" s="677">
        <v>0</v>
      </c>
      <c r="R40" s="661"/>
      <c r="S40" s="677">
        <v>0</v>
      </c>
      <c r="T40" s="742"/>
      <c r="U40" s="700">
        <v>0</v>
      </c>
    </row>
    <row r="41" spans="1:21" ht="14.4" customHeight="1" x14ac:dyDescent="0.3">
      <c r="A41" s="660">
        <v>21</v>
      </c>
      <c r="B41" s="661" t="s">
        <v>572</v>
      </c>
      <c r="C41" s="661">
        <v>89301211</v>
      </c>
      <c r="D41" s="740" t="s">
        <v>4043</v>
      </c>
      <c r="E41" s="741" t="s">
        <v>2742</v>
      </c>
      <c r="F41" s="661" t="s">
        <v>2726</v>
      </c>
      <c r="G41" s="661" t="s">
        <v>2825</v>
      </c>
      <c r="H41" s="661" t="s">
        <v>573</v>
      </c>
      <c r="I41" s="661" t="s">
        <v>2826</v>
      </c>
      <c r="J41" s="661" t="s">
        <v>2827</v>
      </c>
      <c r="K41" s="661"/>
      <c r="L41" s="662">
        <v>0</v>
      </c>
      <c r="M41" s="662">
        <v>0</v>
      </c>
      <c r="N41" s="661">
        <v>1</v>
      </c>
      <c r="O41" s="742">
        <v>1</v>
      </c>
      <c r="P41" s="662"/>
      <c r="Q41" s="677"/>
      <c r="R41" s="661"/>
      <c r="S41" s="677">
        <v>0</v>
      </c>
      <c r="T41" s="742"/>
      <c r="U41" s="700">
        <v>0</v>
      </c>
    </row>
    <row r="42" spans="1:21" ht="14.4" customHeight="1" x14ac:dyDescent="0.3">
      <c r="A42" s="660">
        <v>21</v>
      </c>
      <c r="B42" s="661" t="s">
        <v>572</v>
      </c>
      <c r="C42" s="661">
        <v>89301211</v>
      </c>
      <c r="D42" s="740" t="s">
        <v>4043</v>
      </c>
      <c r="E42" s="741" t="s">
        <v>2744</v>
      </c>
      <c r="F42" s="661" t="s">
        <v>2725</v>
      </c>
      <c r="G42" s="661" t="s">
        <v>2813</v>
      </c>
      <c r="H42" s="661" t="s">
        <v>1429</v>
      </c>
      <c r="I42" s="661" t="s">
        <v>2828</v>
      </c>
      <c r="J42" s="661" t="s">
        <v>1447</v>
      </c>
      <c r="K42" s="661" t="s">
        <v>2829</v>
      </c>
      <c r="L42" s="662">
        <v>543.39</v>
      </c>
      <c r="M42" s="662">
        <v>1086.78</v>
      </c>
      <c r="N42" s="661">
        <v>2</v>
      </c>
      <c r="O42" s="742">
        <v>1</v>
      </c>
      <c r="P42" s="662">
        <v>1086.78</v>
      </c>
      <c r="Q42" s="677">
        <v>1</v>
      </c>
      <c r="R42" s="661">
        <v>2</v>
      </c>
      <c r="S42" s="677">
        <v>1</v>
      </c>
      <c r="T42" s="742">
        <v>1</v>
      </c>
      <c r="U42" s="700">
        <v>1</v>
      </c>
    </row>
    <row r="43" spans="1:21" ht="14.4" customHeight="1" x14ac:dyDescent="0.3">
      <c r="A43" s="660">
        <v>21</v>
      </c>
      <c r="B43" s="661" t="s">
        <v>572</v>
      </c>
      <c r="C43" s="661">
        <v>89301211</v>
      </c>
      <c r="D43" s="740" t="s">
        <v>4043</v>
      </c>
      <c r="E43" s="741" t="s">
        <v>2747</v>
      </c>
      <c r="F43" s="661" t="s">
        <v>2725</v>
      </c>
      <c r="G43" s="661" t="s">
        <v>2830</v>
      </c>
      <c r="H43" s="661" t="s">
        <v>1429</v>
      </c>
      <c r="I43" s="661" t="s">
        <v>1659</v>
      </c>
      <c r="J43" s="661" t="s">
        <v>1687</v>
      </c>
      <c r="K43" s="661" t="s">
        <v>2635</v>
      </c>
      <c r="L43" s="662">
        <v>154.36000000000001</v>
      </c>
      <c r="M43" s="662">
        <v>154.36000000000001</v>
      </c>
      <c r="N43" s="661">
        <v>1</v>
      </c>
      <c r="O43" s="742">
        <v>1</v>
      </c>
      <c r="P43" s="662">
        <v>154.36000000000001</v>
      </c>
      <c r="Q43" s="677">
        <v>1</v>
      </c>
      <c r="R43" s="661">
        <v>1</v>
      </c>
      <c r="S43" s="677">
        <v>1</v>
      </c>
      <c r="T43" s="742">
        <v>1</v>
      </c>
      <c r="U43" s="700">
        <v>1</v>
      </c>
    </row>
    <row r="44" spans="1:21" ht="14.4" customHeight="1" x14ac:dyDescent="0.3">
      <c r="A44" s="660">
        <v>21</v>
      </c>
      <c r="B44" s="661" t="s">
        <v>572</v>
      </c>
      <c r="C44" s="661">
        <v>89301211</v>
      </c>
      <c r="D44" s="740" t="s">
        <v>4043</v>
      </c>
      <c r="E44" s="741" t="s">
        <v>2747</v>
      </c>
      <c r="F44" s="661" t="s">
        <v>2725</v>
      </c>
      <c r="G44" s="661" t="s">
        <v>2831</v>
      </c>
      <c r="H44" s="661" t="s">
        <v>573</v>
      </c>
      <c r="I44" s="661" t="s">
        <v>2832</v>
      </c>
      <c r="J44" s="661" t="s">
        <v>2833</v>
      </c>
      <c r="K44" s="661" t="s">
        <v>2834</v>
      </c>
      <c r="L44" s="662">
        <v>0</v>
      </c>
      <c r="M44" s="662">
        <v>0</v>
      </c>
      <c r="N44" s="661">
        <v>1</v>
      </c>
      <c r="O44" s="742">
        <v>0.5</v>
      </c>
      <c r="P44" s="662">
        <v>0</v>
      </c>
      <c r="Q44" s="677"/>
      <c r="R44" s="661">
        <v>1</v>
      </c>
      <c r="S44" s="677">
        <v>1</v>
      </c>
      <c r="T44" s="742">
        <v>0.5</v>
      </c>
      <c r="U44" s="700">
        <v>1</v>
      </c>
    </row>
    <row r="45" spans="1:21" ht="14.4" customHeight="1" x14ac:dyDescent="0.3">
      <c r="A45" s="660">
        <v>21</v>
      </c>
      <c r="B45" s="661" t="s">
        <v>572</v>
      </c>
      <c r="C45" s="661">
        <v>89301211</v>
      </c>
      <c r="D45" s="740" t="s">
        <v>4043</v>
      </c>
      <c r="E45" s="741" t="s">
        <v>2747</v>
      </c>
      <c r="F45" s="661" t="s">
        <v>2725</v>
      </c>
      <c r="G45" s="661" t="s">
        <v>2835</v>
      </c>
      <c r="H45" s="661" t="s">
        <v>573</v>
      </c>
      <c r="I45" s="661" t="s">
        <v>2836</v>
      </c>
      <c r="J45" s="661" t="s">
        <v>2837</v>
      </c>
      <c r="K45" s="661" t="s">
        <v>2838</v>
      </c>
      <c r="L45" s="662">
        <v>0</v>
      </c>
      <c r="M45" s="662">
        <v>0</v>
      </c>
      <c r="N45" s="661">
        <v>1</v>
      </c>
      <c r="O45" s="742">
        <v>1</v>
      </c>
      <c r="P45" s="662"/>
      <c r="Q45" s="677"/>
      <c r="R45" s="661"/>
      <c r="S45" s="677">
        <v>0</v>
      </c>
      <c r="T45" s="742"/>
      <c r="U45" s="700">
        <v>0</v>
      </c>
    </row>
    <row r="46" spans="1:21" ht="14.4" customHeight="1" x14ac:dyDescent="0.3">
      <c r="A46" s="660">
        <v>21</v>
      </c>
      <c r="B46" s="661" t="s">
        <v>572</v>
      </c>
      <c r="C46" s="661">
        <v>89301211</v>
      </c>
      <c r="D46" s="740" t="s">
        <v>4043</v>
      </c>
      <c r="E46" s="741" t="s">
        <v>2747</v>
      </c>
      <c r="F46" s="661" t="s">
        <v>2725</v>
      </c>
      <c r="G46" s="661" t="s">
        <v>2835</v>
      </c>
      <c r="H46" s="661" t="s">
        <v>573</v>
      </c>
      <c r="I46" s="661" t="s">
        <v>2060</v>
      </c>
      <c r="J46" s="661" t="s">
        <v>2839</v>
      </c>
      <c r="K46" s="661" t="s">
        <v>2840</v>
      </c>
      <c r="L46" s="662">
        <v>1938.97</v>
      </c>
      <c r="M46" s="662">
        <v>1938.97</v>
      </c>
      <c r="N46" s="661">
        <v>1</v>
      </c>
      <c r="O46" s="742">
        <v>1</v>
      </c>
      <c r="P46" s="662">
        <v>1938.97</v>
      </c>
      <c r="Q46" s="677">
        <v>1</v>
      </c>
      <c r="R46" s="661">
        <v>1</v>
      </c>
      <c r="S46" s="677">
        <v>1</v>
      </c>
      <c r="T46" s="742">
        <v>1</v>
      </c>
      <c r="U46" s="700">
        <v>1</v>
      </c>
    </row>
    <row r="47" spans="1:21" ht="14.4" customHeight="1" x14ac:dyDescent="0.3">
      <c r="A47" s="660">
        <v>21</v>
      </c>
      <c r="B47" s="661" t="s">
        <v>572</v>
      </c>
      <c r="C47" s="661">
        <v>89301211</v>
      </c>
      <c r="D47" s="740" t="s">
        <v>4043</v>
      </c>
      <c r="E47" s="741" t="s">
        <v>2747</v>
      </c>
      <c r="F47" s="661" t="s">
        <v>2725</v>
      </c>
      <c r="G47" s="661" t="s">
        <v>2835</v>
      </c>
      <c r="H47" s="661" t="s">
        <v>573</v>
      </c>
      <c r="I47" s="661" t="s">
        <v>2841</v>
      </c>
      <c r="J47" s="661" t="s">
        <v>2842</v>
      </c>
      <c r="K47" s="661" t="s">
        <v>2843</v>
      </c>
      <c r="L47" s="662">
        <v>0</v>
      </c>
      <c r="M47" s="662">
        <v>0</v>
      </c>
      <c r="N47" s="661">
        <v>1</v>
      </c>
      <c r="O47" s="742">
        <v>1</v>
      </c>
      <c r="P47" s="662">
        <v>0</v>
      </c>
      <c r="Q47" s="677"/>
      <c r="R47" s="661">
        <v>1</v>
      </c>
      <c r="S47" s="677">
        <v>1</v>
      </c>
      <c r="T47" s="742">
        <v>1</v>
      </c>
      <c r="U47" s="700">
        <v>1</v>
      </c>
    </row>
    <row r="48" spans="1:21" ht="14.4" customHeight="1" x14ac:dyDescent="0.3">
      <c r="A48" s="660">
        <v>21</v>
      </c>
      <c r="B48" s="661" t="s">
        <v>572</v>
      </c>
      <c r="C48" s="661">
        <v>89301211</v>
      </c>
      <c r="D48" s="740" t="s">
        <v>4043</v>
      </c>
      <c r="E48" s="741" t="s">
        <v>2747</v>
      </c>
      <c r="F48" s="661" t="s">
        <v>2725</v>
      </c>
      <c r="G48" s="661" t="s">
        <v>2835</v>
      </c>
      <c r="H48" s="661" t="s">
        <v>573</v>
      </c>
      <c r="I48" s="661" t="s">
        <v>2844</v>
      </c>
      <c r="J48" s="661" t="s">
        <v>2845</v>
      </c>
      <c r="K48" s="661" t="s">
        <v>2846</v>
      </c>
      <c r="L48" s="662">
        <v>0</v>
      </c>
      <c r="M48" s="662">
        <v>0</v>
      </c>
      <c r="N48" s="661">
        <v>1</v>
      </c>
      <c r="O48" s="742">
        <v>1</v>
      </c>
      <c r="P48" s="662">
        <v>0</v>
      </c>
      <c r="Q48" s="677"/>
      <c r="R48" s="661">
        <v>1</v>
      </c>
      <c r="S48" s="677">
        <v>1</v>
      </c>
      <c r="T48" s="742">
        <v>1</v>
      </c>
      <c r="U48" s="700">
        <v>1</v>
      </c>
    </row>
    <row r="49" spans="1:21" ht="14.4" customHeight="1" x14ac:dyDescent="0.3">
      <c r="A49" s="660">
        <v>21</v>
      </c>
      <c r="B49" s="661" t="s">
        <v>572</v>
      </c>
      <c r="C49" s="661">
        <v>89301211</v>
      </c>
      <c r="D49" s="740" t="s">
        <v>4043</v>
      </c>
      <c r="E49" s="741" t="s">
        <v>2747</v>
      </c>
      <c r="F49" s="661" t="s">
        <v>2725</v>
      </c>
      <c r="G49" s="661" t="s">
        <v>2763</v>
      </c>
      <c r="H49" s="661" t="s">
        <v>573</v>
      </c>
      <c r="I49" s="661" t="s">
        <v>807</v>
      </c>
      <c r="J49" s="661" t="s">
        <v>808</v>
      </c>
      <c r="K49" s="661" t="s">
        <v>2764</v>
      </c>
      <c r="L49" s="662">
        <v>156.77000000000001</v>
      </c>
      <c r="M49" s="662">
        <v>156.77000000000001</v>
      </c>
      <c r="N49" s="661">
        <v>1</v>
      </c>
      <c r="O49" s="742">
        <v>1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21</v>
      </c>
      <c r="B50" s="661" t="s">
        <v>572</v>
      </c>
      <c r="C50" s="661">
        <v>89301211</v>
      </c>
      <c r="D50" s="740" t="s">
        <v>4043</v>
      </c>
      <c r="E50" s="741" t="s">
        <v>2747</v>
      </c>
      <c r="F50" s="661" t="s">
        <v>2725</v>
      </c>
      <c r="G50" s="661" t="s">
        <v>2847</v>
      </c>
      <c r="H50" s="661" t="s">
        <v>573</v>
      </c>
      <c r="I50" s="661" t="s">
        <v>638</v>
      </c>
      <c r="J50" s="661" t="s">
        <v>639</v>
      </c>
      <c r="K50" s="661" t="s">
        <v>1764</v>
      </c>
      <c r="L50" s="662">
        <v>0</v>
      </c>
      <c r="M50" s="662">
        <v>0</v>
      </c>
      <c r="N50" s="661">
        <v>1</v>
      </c>
      <c r="O50" s="742">
        <v>1</v>
      </c>
      <c r="P50" s="662"/>
      <c r="Q50" s="677"/>
      <c r="R50" s="661"/>
      <c r="S50" s="677">
        <v>0</v>
      </c>
      <c r="T50" s="742"/>
      <c r="U50" s="700">
        <v>0</v>
      </c>
    </row>
    <row r="51" spans="1:21" ht="14.4" customHeight="1" x14ac:dyDescent="0.3">
      <c r="A51" s="660">
        <v>21</v>
      </c>
      <c r="B51" s="661" t="s">
        <v>572</v>
      </c>
      <c r="C51" s="661">
        <v>89301211</v>
      </c>
      <c r="D51" s="740" t="s">
        <v>4043</v>
      </c>
      <c r="E51" s="741" t="s">
        <v>2747</v>
      </c>
      <c r="F51" s="661" t="s">
        <v>2725</v>
      </c>
      <c r="G51" s="661" t="s">
        <v>2848</v>
      </c>
      <c r="H51" s="661" t="s">
        <v>573</v>
      </c>
      <c r="I51" s="661" t="s">
        <v>2849</v>
      </c>
      <c r="J51" s="661" t="s">
        <v>2850</v>
      </c>
      <c r="K51" s="661" t="s">
        <v>1355</v>
      </c>
      <c r="L51" s="662">
        <v>9810.82</v>
      </c>
      <c r="M51" s="662">
        <v>9810.82</v>
      </c>
      <c r="N51" s="661">
        <v>1</v>
      </c>
      <c r="O51" s="742">
        <v>1</v>
      </c>
      <c r="P51" s="662"/>
      <c r="Q51" s="677">
        <v>0</v>
      </c>
      <c r="R51" s="661"/>
      <c r="S51" s="677">
        <v>0</v>
      </c>
      <c r="T51" s="742"/>
      <c r="U51" s="700">
        <v>0</v>
      </c>
    </row>
    <row r="52" spans="1:21" ht="14.4" customHeight="1" x14ac:dyDescent="0.3">
      <c r="A52" s="660">
        <v>21</v>
      </c>
      <c r="B52" s="661" t="s">
        <v>572</v>
      </c>
      <c r="C52" s="661">
        <v>89301211</v>
      </c>
      <c r="D52" s="740" t="s">
        <v>4043</v>
      </c>
      <c r="E52" s="741" t="s">
        <v>2747</v>
      </c>
      <c r="F52" s="661" t="s">
        <v>2725</v>
      </c>
      <c r="G52" s="661" t="s">
        <v>2851</v>
      </c>
      <c r="H52" s="661" t="s">
        <v>573</v>
      </c>
      <c r="I52" s="661" t="s">
        <v>2852</v>
      </c>
      <c r="J52" s="661" t="s">
        <v>2853</v>
      </c>
      <c r="K52" s="661" t="s">
        <v>2854</v>
      </c>
      <c r="L52" s="662">
        <v>0</v>
      </c>
      <c r="M52" s="662">
        <v>0</v>
      </c>
      <c r="N52" s="661">
        <v>1</v>
      </c>
      <c r="O52" s="742">
        <v>1</v>
      </c>
      <c r="P52" s="662"/>
      <c r="Q52" s="677"/>
      <c r="R52" s="661"/>
      <c r="S52" s="677">
        <v>0</v>
      </c>
      <c r="T52" s="742"/>
      <c r="U52" s="700">
        <v>0</v>
      </c>
    </row>
    <row r="53" spans="1:21" ht="14.4" customHeight="1" x14ac:dyDescent="0.3">
      <c r="A53" s="660">
        <v>21</v>
      </c>
      <c r="B53" s="661" t="s">
        <v>572</v>
      </c>
      <c r="C53" s="661">
        <v>89301211</v>
      </c>
      <c r="D53" s="740" t="s">
        <v>4043</v>
      </c>
      <c r="E53" s="741" t="s">
        <v>2747</v>
      </c>
      <c r="F53" s="661" t="s">
        <v>2725</v>
      </c>
      <c r="G53" s="661" t="s">
        <v>2771</v>
      </c>
      <c r="H53" s="661" t="s">
        <v>573</v>
      </c>
      <c r="I53" s="661" t="s">
        <v>855</v>
      </c>
      <c r="J53" s="661" t="s">
        <v>2772</v>
      </c>
      <c r="K53" s="661" t="s">
        <v>2773</v>
      </c>
      <c r="L53" s="662">
        <v>53.57</v>
      </c>
      <c r="M53" s="662">
        <v>53.57</v>
      </c>
      <c r="N53" s="661">
        <v>1</v>
      </c>
      <c r="O53" s="742">
        <v>1</v>
      </c>
      <c r="P53" s="662"/>
      <c r="Q53" s="677">
        <v>0</v>
      </c>
      <c r="R53" s="661"/>
      <c r="S53" s="677">
        <v>0</v>
      </c>
      <c r="T53" s="742"/>
      <c r="U53" s="700">
        <v>0</v>
      </c>
    </row>
    <row r="54" spans="1:21" ht="14.4" customHeight="1" x14ac:dyDescent="0.3">
      <c r="A54" s="660">
        <v>21</v>
      </c>
      <c r="B54" s="661" t="s">
        <v>572</v>
      </c>
      <c r="C54" s="661">
        <v>89301211</v>
      </c>
      <c r="D54" s="740" t="s">
        <v>4043</v>
      </c>
      <c r="E54" s="741" t="s">
        <v>2747</v>
      </c>
      <c r="F54" s="661" t="s">
        <v>2725</v>
      </c>
      <c r="G54" s="661" t="s">
        <v>2855</v>
      </c>
      <c r="H54" s="661" t="s">
        <v>573</v>
      </c>
      <c r="I54" s="661" t="s">
        <v>2856</v>
      </c>
      <c r="J54" s="661" t="s">
        <v>2857</v>
      </c>
      <c r="K54" s="661" t="s">
        <v>2858</v>
      </c>
      <c r="L54" s="662">
        <v>0</v>
      </c>
      <c r="M54" s="662">
        <v>0</v>
      </c>
      <c r="N54" s="661">
        <v>1</v>
      </c>
      <c r="O54" s="742">
        <v>1</v>
      </c>
      <c r="P54" s="662">
        <v>0</v>
      </c>
      <c r="Q54" s="677"/>
      <c r="R54" s="661">
        <v>1</v>
      </c>
      <c r="S54" s="677">
        <v>1</v>
      </c>
      <c r="T54" s="742">
        <v>1</v>
      </c>
      <c r="U54" s="700">
        <v>1</v>
      </c>
    </row>
    <row r="55" spans="1:21" ht="14.4" customHeight="1" x14ac:dyDescent="0.3">
      <c r="A55" s="660">
        <v>21</v>
      </c>
      <c r="B55" s="661" t="s">
        <v>572</v>
      </c>
      <c r="C55" s="661">
        <v>89301211</v>
      </c>
      <c r="D55" s="740" t="s">
        <v>4043</v>
      </c>
      <c r="E55" s="741" t="s">
        <v>2747</v>
      </c>
      <c r="F55" s="661" t="s">
        <v>2725</v>
      </c>
      <c r="G55" s="661" t="s">
        <v>2813</v>
      </c>
      <c r="H55" s="661" t="s">
        <v>1429</v>
      </c>
      <c r="I55" s="661" t="s">
        <v>2859</v>
      </c>
      <c r="J55" s="661" t="s">
        <v>1447</v>
      </c>
      <c r="K55" s="661" t="s">
        <v>2622</v>
      </c>
      <c r="L55" s="662">
        <v>815.1</v>
      </c>
      <c r="M55" s="662">
        <v>815.1</v>
      </c>
      <c r="N55" s="661">
        <v>1</v>
      </c>
      <c r="O55" s="742">
        <v>1</v>
      </c>
      <c r="P55" s="662"/>
      <c r="Q55" s="677">
        <v>0</v>
      </c>
      <c r="R55" s="661"/>
      <c r="S55" s="677">
        <v>0</v>
      </c>
      <c r="T55" s="742"/>
      <c r="U55" s="700">
        <v>0</v>
      </c>
    </row>
    <row r="56" spans="1:21" ht="14.4" customHeight="1" x14ac:dyDescent="0.3">
      <c r="A56" s="660">
        <v>21</v>
      </c>
      <c r="B56" s="661" t="s">
        <v>572</v>
      </c>
      <c r="C56" s="661">
        <v>89301211</v>
      </c>
      <c r="D56" s="740" t="s">
        <v>4043</v>
      </c>
      <c r="E56" s="741" t="s">
        <v>2747</v>
      </c>
      <c r="F56" s="661" t="s">
        <v>2725</v>
      </c>
      <c r="G56" s="661" t="s">
        <v>2765</v>
      </c>
      <c r="H56" s="661" t="s">
        <v>573</v>
      </c>
      <c r="I56" s="661" t="s">
        <v>2766</v>
      </c>
      <c r="J56" s="661" t="s">
        <v>2767</v>
      </c>
      <c r="K56" s="661" t="s">
        <v>1745</v>
      </c>
      <c r="L56" s="662">
        <v>93.71</v>
      </c>
      <c r="M56" s="662">
        <v>187.42</v>
      </c>
      <c r="N56" s="661">
        <v>2</v>
      </c>
      <c r="O56" s="742">
        <v>2</v>
      </c>
      <c r="P56" s="662">
        <v>93.71</v>
      </c>
      <c r="Q56" s="677">
        <v>0.5</v>
      </c>
      <c r="R56" s="661">
        <v>1</v>
      </c>
      <c r="S56" s="677">
        <v>0.5</v>
      </c>
      <c r="T56" s="742">
        <v>1</v>
      </c>
      <c r="U56" s="700">
        <v>0.5</v>
      </c>
    </row>
    <row r="57" spans="1:21" ht="14.4" customHeight="1" x14ac:dyDescent="0.3">
      <c r="A57" s="660">
        <v>21</v>
      </c>
      <c r="B57" s="661" t="s">
        <v>572</v>
      </c>
      <c r="C57" s="661">
        <v>89301211</v>
      </c>
      <c r="D57" s="740" t="s">
        <v>4043</v>
      </c>
      <c r="E57" s="741" t="s">
        <v>2747</v>
      </c>
      <c r="F57" s="661" t="s">
        <v>2725</v>
      </c>
      <c r="G57" s="661" t="s">
        <v>2765</v>
      </c>
      <c r="H57" s="661" t="s">
        <v>573</v>
      </c>
      <c r="I57" s="661" t="s">
        <v>2860</v>
      </c>
      <c r="J57" s="661" t="s">
        <v>726</v>
      </c>
      <c r="K57" s="661" t="s">
        <v>2861</v>
      </c>
      <c r="L57" s="662">
        <v>46.85</v>
      </c>
      <c r="M57" s="662">
        <v>46.85</v>
      </c>
      <c r="N57" s="661">
        <v>1</v>
      </c>
      <c r="O57" s="742">
        <v>0.5</v>
      </c>
      <c r="P57" s="662"/>
      <c r="Q57" s="677">
        <v>0</v>
      </c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21</v>
      </c>
      <c r="B58" s="661" t="s">
        <v>572</v>
      </c>
      <c r="C58" s="661">
        <v>89301211</v>
      </c>
      <c r="D58" s="740" t="s">
        <v>4043</v>
      </c>
      <c r="E58" s="741" t="s">
        <v>2747</v>
      </c>
      <c r="F58" s="661" t="s">
        <v>2725</v>
      </c>
      <c r="G58" s="661" t="s">
        <v>2760</v>
      </c>
      <c r="H58" s="661" t="s">
        <v>1429</v>
      </c>
      <c r="I58" s="661" t="s">
        <v>2862</v>
      </c>
      <c r="J58" s="661" t="s">
        <v>2863</v>
      </c>
      <c r="K58" s="661" t="s">
        <v>2864</v>
      </c>
      <c r="L58" s="662">
        <v>1300.49</v>
      </c>
      <c r="M58" s="662">
        <v>1300.49</v>
      </c>
      <c r="N58" s="661">
        <v>1</v>
      </c>
      <c r="O58" s="742">
        <v>0.5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21</v>
      </c>
      <c r="B59" s="661" t="s">
        <v>572</v>
      </c>
      <c r="C59" s="661">
        <v>89301211</v>
      </c>
      <c r="D59" s="740" t="s">
        <v>4043</v>
      </c>
      <c r="E59" s="741" t="s">
        <v>2747</v>
      </c>
      <c r="F59" s="661" t="s">
        <v>2725</v>
      </c>
      <c r="G59" s="661" t="s">
        <v>2865</v>
      </c>
      <c r="H59" s="661" t="s">
        <v>573</v>
      </c>
      <c r="I59" s="661" t="s">
        <v>2866</v>
      </c>
      <c r="J59" s="661" t="s">
        <v>2867</v>
      </c>
      <c r="K59" s="661" t="s">
        <v>2868</v>
      </c>
      <c r="L59" s="662">
        <v>99.11</v>
      </c>
      <c r="M59" s="662">
        <v>99.11</v>
      </c>
      <c r="N59" s="661">
        <v>1</v>
      </c>
      <c r="O59" s="742">
        <v>0.5</v>
      </c>
      <c r="P59" s="662">
        <v>99.11</v>
      </c>
      <c r="Q59" s="677">
        <v>1</v>
      </c>
      <c r="R59" s="661">
        <v>1</v>
      </c>
      <c r="S59" s="677">
        <v>1</v>
      </c>
      <c r="T59" s="742">
        <v>0.5</v>
      </c>
      <c r="U59" s="700">
        <v>1</v>
      </c>
    </row>
    <row r="60" spans="1:21" ht="14.4" customHeight="1" x14ac:dyDescent="0.3">
      <c r="A60" s="660">
        <v>21</v>
      </c>
      <c r="B60" s="661" t="s">
        <v>572</v>
      </c>
      <c r="C60" s="661">
        <v>89301211</v>
      </c>
      <c r="D60" s="740" t="s">
        <v>4043</v>
      </c>
      <c r="E60" s="741" t="s">
        <v>2747</v>
      </c>
      <c r="F60" s="661" t="s">
        <v>2725</v>
      </c>
      <c r="G60" s="661" t="s">
        <v>2869</v>
      </c>
      <c r="H60" s="661" t="s">
        <v>573</v>
      </c>
      <c r="I60" s="661" t="s">
        <v>2870</v>
      </c>
      <c r="J60" s="661" t="s">
        <v>2871</v>
      </c>
      <c r="K60" s="661" t="s">
        <v>2872</v>
      </c>
      <c r="L60" s="662">
        <v>85.76</v>
      </c>
      <c r="M60" s="662">
        <v>171.52</v>
      </c>
      <c r="N60" s="661">
        <v>2</v>
      </c>
      <c r="O60" s="742">
        <v>2</v>
      </c>
      <c r="P60" s="662"/>
      <c r="Q60" s="677">
        <v>0</v>
      </c>
      <c r="R60" s="661"/>
      <c r="S60" s="677">
        <v>0</v>
      </c>
      <c r="T60" s="742"/>
      <c r="U60" s="700">
        <v>0</v>
      </c>
    </row>
    <row r="61" spans="1:21" ht="14.4" customHeight="1" x14ac:dyDescent="0.3">
      <c r="A61" s="660">
        <v>21</v>
      </c>
      <c r="B61" s="661" t="s">
        <v>572</v>
      </c>
      <c r="C61" s="661">
        <v>89301211</v>
      </c>
      <c r="D61" s="740" t="s">
        <v>4043</v>
      </c>
      <c r="E61" s="741" t="s">
        <v>2747</v>
      </c>
      <c r="F61" s="661" t="s">
        <v>2727</v>
      </c>
      <c r="G61" s="661" t="s">
        <v>2873</v>
      </c>
      <c r="H61" s="661" t="s">
        <v>573</v>
      </c>
      <c r="I61" s="661" t="s">
        <v>2874</v>
      </c>
      <c r="J61" s="661" t="s">
        <v>2875</v>
      </c>
      <c r="K61" s="661" t="s">
        <v>2876</v>
      </c>
      <c r="L61" s="662">
        <v>1000</v>
      </c>
      <c r="M61" s="662">
        <v>1000</v>
      </c>
      <c r="N61" s="661">
        <v>1</v>
      </c>
      <c r="O61" s="742">
        <v>1</v>
      </c>
      <c r="P61" s="662"/>
      <c r="Q61" s="677">
        <v>0</v>
      </c>
      <c r="R61" s="661"/>
      <c r="S61" s="677">
        <v>0</v>
      </c>
      <c r="T61" s="742"/>
      <c r="U61" s="700">
        <v>0</v>
      </c>
    </row>
    <row r="62" spans="1:21" ht="14.4" customHeight="1" x14ac:dyDescent="0.3">
      <c r="A62" s="660">
        <v>21</v>
      </c>
      <c r="B62" s="661" t="s">
        <v>572</v>
      </c>
      <c r="C62" s="661">
        <v>89301211</v>
      </c>
      <c r="D62" s="740" t="s">
        <v>4043</v>
      </c>
      <c r="E62" s="741" t="s">
        <v>2748</v>
      </c>
      <c r="F62" s="661" t="s">
        <v>2725</v>
      </c>
      <c r="G62" s="661" t="s">
        <v>2877</v>
      </c>
      <c r="H62" s="661" t="s">
        <v>573</v>
      </c>
      <c r="I62" s="661" t="s">
        <v>2878</v>
      </c>
      <c r="J62" s="661" t="s">
        <v>651</v>
      </c>
      <c r="K62" s="661" t="s">
        <v>2879</v>
      </c>
      <c r="L62" s="662">
        <v>135.25</v>
      </c>
      <c r="M62" s="662">
        <v>135.25</v>
      </c>
      <c r="N62" s="661">
        <v>1</v>
      </c>
      <c r="O62" s="742">
        <v>0.5</v>
      </c>
      <c r="P62" s="662">
        <v>135.25</v>
      </c>
      <c r="Q62" s="677">
        <v>1</v>
      </c>
      <c r="R62" s="661">
        <v>1</v>
      </c>
      <c r="S62" s="677">
        <v>1</v>
      </c>
      <c r="T62" s="742">
        <v>0.5</v>
      </c>
      <c r="U62" s="700">
        <v>1</v>
      </c>
    </row>
    <row r="63" spans="1:21" ht="14.4" customHeight="1" x14ac:dyDescent="0.3">
      <c r="A63" s="660">
        <v>21</v>
      </c>
      <c r="B63" s="661" t="s">
        <v>572</v>
      </c>
      <c r="C63" s="661">
        <v>89301211</v>
      </c>
      <c r="D63" s="740" t="s">
        <v>4043</v>
      </c>
      <c r="E63" s="741" t="s">
        <v>2748</v>
      </c>
      <c r="F63" s="661" t="s">
        <v>2725</v>
      </c>
      <c r="G63" s="661" t="s">
        <v>2880</v>
      </c>
      <c r="H63" s="661" t="s">
        <v>1429</v>
      </c>
      <c r="I63" s="661" t="s">
        <v>1542</v>
      </c>
      <c r="J63" s="661" t="s">
        <v>2663</v>
      </c>
      <c r="K63" s="661" t="s">
        <v>2664</v>
      </c>
      <c r="L63" s="662">
        <v>10.26</v>
      </c>
      <c r="M63" s="662">
        <v>20.52</v>
      </c>
      <c r="N63" s="661">
        <v>2</v>
      </c>
      <c r="O63" s="742">
        <v>2</v>
      </c>
      <c r="P63" s="662"/>
      <c r="Q63" s="677">
        <v>0</v>
      </c>
      <c r="R63" s="661"/>
      <c r="S63" s="677">
        <v>0</v>
      </c>
      <c r="T63" s="742"/>
      <c r="U63" s="700">
        <v>0</v>
      </c>
    </row>
    <row r="64" spans="1:21" ht="14.4" customHeight="1" x14ac:dyDescent="0.3">
      <c r="A64" s="660">
        <v>21</v>
      </c>
      <c r="B64" s="661" t="s">
        <v>572</v>
      </c>
      <c r="C64" s="661">
        <v>89301211</v>
      </c>
      <c r="D64" s="740" t="s">
        <v>4043</v>
      </c>
      <c r="E64" s="741" t="s">
        <v>2748</v>
      </c>
      <c r="F64" s="661" t="s">
        <v>2725</v>
      </c>
      <c r="G64" s="661" t="s">
        <v>2881</v>
      </c>
      <c r="H64" s="661" t="s">
        <v>1429</v>
      </c>
      <c r="I64" s="661" t="s">
        <v>1458</v>
      </c>
      <c r="J64" s="661" t="s">
        <v>1459</v>
      </c>
      <c r="K64" s="661" t="s">
        <v>989</v>
      </c>
      <c r="L64" s="662">
        <v>35.11</v>
      </c>
      <c r="M64" s="662">
        <v>35.11</v>
      </c>
      <c r="N64" s="661">
        <v>1</v>
      </c>
      <c r="O64" s="742">
        <v>0.5</v>
      </c>
      <c r="P64" s="662">
        <v>35.11</v>
      </c>
      <c r="Q64" s="677">
        <v>1</v>
      </c>
      <c r="R64" s="661">
        <v>1</v>
      </c>
      <c r="S64" s="677">
        <v>1</v>
      </c>
      <c r="T64" s="742">
        <v>0.5</v>
      </c>
      <c r="U64" s="700">
        <v>1</v>
      </c>
    </row>
    <row r="65" spans="1:21" ht="14.4" customHeight="1" x14ac:dyDescent="0.3">
      <c r="A65" s="660">
        <v>21</v>
      </c>
      <c r="B65" s="661" t="s">
        <v>572</v>
      </c>
      <c r="C65" s="661">
        <v>89301211</v>
      </c>
      <c r="D65" s="740" t="s">
        <v>4043</v>
      </c>
      <c r="E65" s="741" t="s">
        <v>2748</v>
      </c>
      <c r="F65" s="661" t="s">
        <v>2725</v>
      </c>
      <c r="G65" s="661" t="s">
        <v>2771</v>
      </c>
      <c r="H65" s="661" t="s">
        <v>573</v>
      </c>
      <c r="I65" s="661" t="s">
        <v>855</v>
      </c>
      <c r="J65" s="661" t="s">
        <v>2772</v>
      </c>
      <c r="K65" s="661" t="s">
        <v>2773</v>
      </c>
      <c r="L65" s="662">
        <v>53.57</v>
      </c>
      <c r="M65" s="662">
        <v>107.14</v>
      </c>
      <c r="N65" s="661">
        <v>2</v>
      </c>
      <c r="O65" s="742">
        <v>1</v>
      </c>
      <c r="P65" s="662">
        <v>53.57</v>
      </c>
      <c r="Q65" s="677">
        <v>0.5</v>
      </c>
      <c r="R65" s="661">
        <v>1</v>
      </c>
      <c r="S65" s="677">
        <v>0.5</v>
      </c>
      <c r="T65" s="742">
        <v>0.5</v>
      </c>
      <c r="U65" s="700">
        <v>0.5</v>
      </c>
    </row>
    <row r="66" spans="1:21" ht="14.4" customHeight="1" x14ac:dyDescent="0.3">
      <c r="A66" s="660">
        <v>21</v>
      </c>
      <c r="B66" s="661" t="s">
        <v>572</v>
      </c>
      <c r="C66" s="661">
        <v>89301211</v>
      </c>
      <c r="D66" s="740" t="s">
        <v>4043</v>
      </c>
      <c r="E66" s="741" t="s">
        <v>2748</v>
      </c>
      <c r="F66" s="661" t="s">
        <v>2725</v>
      </c>
      <c r="G66" s="661" t="s">
        <v>2813</v>
      </c>
      <c r="H66" s="661" t="s">
        <v>1429</v>
      </c>
      <c r="I66" s="661" t="s">
        <v>1480</v>
      </c>
      <c r="J66" s="661" t="s">
        <v>1481</v>
      </c>
      <c r="K66" s="661" t="s">
        <v>2622</v>
      </c>
      <c r="L66" s="662">
        <v>1385.62</v>
      </c>
      <c r="M66" s="662">
        <v>1385.62</v>
      </c>
      <c r="N66" s="661">
        <v>1</v>
      </c>
      <c r="O66" s="742">
        <v>1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21</v>
      </c>
      <c r="B67" s="661" t="s">
        <v>572</v>
      </c>
      <c r="C67" s="661">
        <v>89301211</v>
      </c>
      <c r="D67" s="740" t="s">
        <v>4043</v>
      </c>
      <c r="E67" s="741" t="s">
        <v>2748</v>
      </c>
      <c r="F67" s="661" t="s">
        <v>2725</v>
      </c>
      <c r="G67" s="661" t="s">
        <v>2882</v>
      </c>
      <c r="H67" s="661" t="s">
        <v>573</v>
      </c>
      <c r="I67" s="661" t="s">
        <v>2316</v>
      </c>
      <c r="J67" s="661" t="s">
        <v>2317</v>
      </c>
      <c r="K67" s="661" t="s">
        <v>2318</v>
      </c>
      <c r="L67" s="662">
        <v>146.84</v>
      </c>
      <c r="M67" s="662">
        <v>146.84</v>
      </c>
      <c r="N67" s="661">
        <v>1</v>
      </c>
      <c r="O67" s="742">
        <v>0.5</v>
      </c>
      <c r="P67" s="662">
        <v>146.84</v>
      </c>
      <c r="Q67" s="677">
        <v>1</v>
      </c>
      <c r="R67" s="661">
        <v>1</v>
      </c>
      <c r="S67" s="677">
        <v>1</v>
      </c>
      <c r="T67" s="742">
        <v>0.5</v>
      </c>
      <c r="U67" s="700">
        <v>1</v>
      </c>
    </row>
    <row r="68" spans="1:21" ht="14.4" customHeight="1" x14ac:dyDescent="0.3">
      <c r="A68" s="660">
        <v>21</v>
      </c>
      <c r="B68" s="661" t="s">
        <v>572</v>
      </c>
      <c r="C68" s="661">
        <v>89301211</v>
      </c>
      <c r="D68" s="740" t="s">
        <v>4043</v>
      </c>
      <c r="E68" s="741" t="s">
        <v>2748</v>
      </c>
      <c r="F68" s="661" t="s">
        <v>2725</v>
      </c>
      <c r="G68" s="661" t="s">
        <v>2765</v>
      </c>
      <c r="H68" s="661" t="s">
        <v>573</v>
      </c>
      <c r="I68" s="661" t="s">
        <v>2883</v>
      </c>
      <c r="J68" s="661" t="s">
        <v>2767</v>
      </c>
      <c r="K68" s="661" t="s">
        <v>727</v>
      </c>
      <c r="L68" s="662">
        <v>301.2</v>
      </c>
      <c r="M68" s="662">
        <v>602.4</v>
      </c>
      <c r="N68" s="661">
        <v>2</v>
      </c>
      <c r="O68" s="742">
        <v>1</v>
      </c>
      <c r="P68" s="662">
        <v>301.2</v>
      </c>
      <c r="Q68" s="677">
        <v>0.5</v>
      </c>
      <c r="R68" s="661">
        <v>1</v>
      </c>
      <c r="S68" s="677">
        <v>0.5</v>
      </c>
      <c r="T68" s="742">
        <v>0.5</v>
      </c>
      <c r="U68" s="700">
        <v>0.5</v>
      </c>
    </row>
    <row r="69" spans="1:21" ht="14.4" customHeight="1" x14ac:dyDescent="0.3">
      <c r="A69" s="660">
        <v>21</v>
      </c>
      <c r="B69" s="661" t="s">
        <v>572</v>
      </c>
      <c r="C69" s="661">
        <v>89301211</v>
      </c>
      <c r="D69" s="740" t="s">
        <v>4043</v>
      </c>
      <c r="E69" s="741" t="s">
        <v>2748</v>
      </c>
      <c r="F69" s="661" t="s">
        <v>2725</v>
      </c>
      <c r="G69" s="661" t="s">
        <v>2884</v>
      </c>
      <c r="H69" s="661" t="s">
        <v>1429</v>
      </c>
      <c r="I69" s="661" t="s">
        <v>2885</v>
      </c>
      <c r="J69" s="661" t="s">
        <v>2886</v>
      </c>
      <c r="K69" s="661" t="s">
        <v>2887</v>
      </c>
      <c r="L69" s="662">
        <v>157.01</v>
      </c>
      <c r="M69" s="662">
        <v>157.01</v>
      </c>
      <c r="N69" s="661">
        <v>1</v>
      </c>
      <c r="O69" s="742">
        <v>0.5</v>
      </c>
      <c r="P69" s="662">
        <v>157.01</v>
      </c>
      <c r="Q69" s="677">
        <v>1</v>
      </c>
      <c r="R69" s="661">
        <v>1</v>
      </c>
      <c r="S69" s="677">
        <v>1</v>
      </c>
      <c r="T69" s="742">
        <v>0.5</v>
      </c>
      <c r="U69" s="700">
        <v>1</v>
      </c>
    </row>
    <row r="70" spans="1:21" ht="14.4" customHeight="1" x14ac:dyDescent="0.3">
      <c r="A70" s="660">
        <v>21</v>
      </c>
      <c r="B70" s="661" t="s">
        <v>572</v>
      </c>
      <c r="C70" s="661">
        <v>89301211</v>
      </c>
      <c r="D70" s="740" t="s">
        <v>4043</v>
      </c>
      <c r="E70" s="741" t="s">
        <v>2748</v>
      </c>
      <c r="F70" s="661" t="s">
        <v>2725</v>
      </c>
      <c r="G70" s="661" t="s">
        <v>2869</v>
      </c>
      <c r="H70" s="661" t="s">
        <v>573</v>
      </c>
      <c r="I70" s="661" t="s">
        <v>2870</v>
      </c>
      <c r="J70" s="661" t="s">
        <v>2871</v>
      </c>
      <c r="K70" s="661" t="s">
        <v>2872</v>
      </c>
      <c r="L70" s="662">
        <v>85.76</v>
      </c>
      <c r="M70" s="662">
        <v>85.76</v>
      </c>
      <c r="N70" s="661">
        <v>1</v>
      </c>
      <c r="O70" s="742">
        <v>1</v>
      </c>
      <c r="P70" s="662"/>
      <c r="Q70" s="677">
        <v>0</v>
      </c>
      <c r="R70" s="661"/>
      <c r="S70" s="677">
        <v>0</v>
      </c>
      <c r="T70" s="742"/>
      <c r="U70" s="700">
        <v>0</v>
      </c>
    </row>
    <row r="71" spans="1:21" ht="14.4" customHeight="1" x14ac:dyDescent="0.3">
      <c r="A71" s="660">
        <v>21</v>
      </c>
      <c r="B71" s="661" t="s">
        <v>572</v>
      </c>
      <c r="C71" s="661">
        <v>89301211</v>
      </c>
      <c r="D71" s="740" t="s">
        <v>4043</v>
      </c>
      <c r="E71" s="741" t="s">
        <v>2749</v>
      </c>
      <c r="F71" s="661" t="s">
        <v>2725</v>
      </c>
      <c r="G71" s="661" t="s">
        <v>2877</v>
      </c>
      <c r="H71" s="661" t="s">
        <v>573</v>
      </c>
      <c r="I71" s="661" t="s">
        <v>675</v>
      </c>
      <c r="J71" s="661" t="s">
        <v>2888</v>
      </c>
      <c r="K71" s="661" t="s">
        <v>2889</v>
      </c>
      <c r="L71" s="662">
        <v>42.85</v>
      </c>
      <c r="M71" s="662">
        <v>128.55000000000001</v>
      </c>
      <c r="N71" s="661">
        <v>3</v>
      </c>
      <c r="O71" s="742">
        <v>2</v>
      </c>
      <c r="P71" s="662"/>
      <c r="Q71" s="677">
        <v>0</v>
      </c>
      <c r="R71" s="661"/>
      <c r="S71" s="677">
        <v>0</v>
      </c>
      <c r="T71" s="742"/>
      <c r="U71" s="700">
        <v>0</v>
      </c>
    </row>
    <row r="72" spans="1:21" ht="14.4" customHeight="1" x14ac:dyDescent="0.3">
      <c r="A72" s="660">
        <v>21</v>
      </c>
      <c r="B72" s="661" t="s">
        <v>572</v>
      </c>
      <c r="C72" s="661">
        <v>89301211</v>
      </c>
      <c r="D72" s="740" t="s">
        <v>4043</v>
      </c>
      <c r="E72" s="741" t="s">
        <v>2749</v>
      </c>
      <c r="F72" s="661" t="s">
        <v>2725</v>
      </c>
      <c r="G72" s="661" t="s">
        <v>2890</v>
      </c>
      <c r="H72" s="661" t="s">
        <v>573</v>
      </c>
      <c r="I72" s="661" t="s">
        <v>2891</v>
      </c>
      <c r="J72" s="661" t="s">
        <v>939</v>
      </c>
      <c r="K72" s="661" t="s">
        <v>943</v>
      </c>
      <c r="L72" s="662">
        <v>0</v>
      </c>
      <c r="M72" s="662">
        <v>0</v>
      </c>
      <c r="N72" s="661">
        <v>1</v>
      </c>
      <c r="O72" s="742">
        <v>0.5</v>
      </c>
      <c r="P72" s="662"/>
      <c r="Q72" s="677"/>
      <c r="R72" s="661"/>
      <c r="S72" s="677">
        <v>0</v>
      </c>
      <c r="T72" s="742"/>
      <c r="U72" s="700">
        <v>0</v>
      </c>
    </row>
    <row r="73" spans="1:21" ht="14.4" customHeight="1" x14ac:dyDescent="0.3">
      <c r="A73" s="660">
        <v>21</v>
      </c>
      <c r="B73" s="661" t="s">
        <v>572</v>
      </c>
      <c r="C73" s="661">
        <v>89301211</v>
      </c>
      <c r="D73" s="740" t="s">
        <v>4043</v>
      </c>
      <c r="E73" s="741" t="s">
        <v>2749</v>
      </c>
      <c r="F73" s="661" t="s">
        <v>2725</v>
      </c>
      <c r="G73" s="661" t="s">
        <v>2830</v>
      </c>
      <c r="H73" s="661" t="s">
        <v>1429</v>
      </c>
      <c r="I73" s="661" t="s">
        <v>1659</v>
      </c>
      <c r="J73" s="661" t="s">
        <v>1687</v>
      </c>
      <c r="K73" s="661" t="s">
        <v>2635</v>
      </c>
      <c r="L73" s="662">
        <v>154.36000000000001</v>
      </c>
      <c r="M73" s="662">
        <v>617.44000000000005</v>
      </c>
      <c r="N73" s="661">
        <v>4</v>
      </c>
      <c r="O73" s="742">
        <v>1.5</v>
      </c>
      <c r="P73" s="662">
        <v>308.72000000000003</v>
      </c>
      <c r="Q73" s="677">
        <v>0.5</v>
      </c>
      <c r="R73" s="661">
        <v>2</v>
      </c>
      <c r="S73" s="677">
        <v>0.5</v>
      </c>
      <c r="T73" s="742">
        <v>1</v>
      </c>
      <c r="U73" s="700">
        <v>0.66666666666666663</v>
      </c>
    </row>
    <row r="74" spans="1:21" ht="14.4" customHeight="1" x14ac:dyDescent="0.3">
      <c r="A74" s="660">
        <v>21</v>
      </c>
      <c r="B74" s="661" t="s">
        <v>572</v>
      </c>
      <c r="C74" s="661">
        <v>89301211</v>
      </c>
      <c r="D74" s="740" t="s">
        <v>4043</v>
      </c>
      <c r="E74" s="741" t="s">
        <v>2749</v>
      </c>
      <c r="F74" s="661" t="s">
        <v>2725</v>
      </c>
      <c r="G74" s="661" t="s">
        <v>2779</v>
      </c>
      <c r="H74" s="661" t="s">
        <v>573</v>
      </c>
      <c r="I74" s="661" t="s">
        <v>2780</v>
      </c>
      <c r="J74" s="661" t="s">
        <v>2781</v>
      </c>
      <c r="K74" s="661" t="s">
        <v>2782</v>
      </c>
      <c r="L74" s="662">
        <v>1540.82</v>
      </c>
      <c r="M74" s="662">
        <v>4622.46</v>
      </c>
      <c r="N74" s="661">
        <v>3</v>
      </c>
      <c r="O74" s="742">
        <v>3</v>
      </c>
      <c r="P74" s="662">
        <v>4622.46</v>
      </c>
      <c r="Q74" s="677">
        <v>1</v>
      </c>
      <c r="R74" s="661">
        <v>3</v>
      </c>
      <c r="S74" s="677">
        <v>1</v>
      </c>
      <c r="T74" s="742">
        <v>3</v>
      </c>
      <c r="U74" s="700">
        <v>1</v>
      </c>
    </row>
    <row r="75" spans="1:21" ht="14.4" customHeight="1" x14ac:dyDescent="0.3">
      <c r="A75" s="660">
        <v>21</v>
      </c>
      <c r="B75" s="661" t="s">
        <v>572</v>
      </c>
      <c r="C75" s="661">
        <v>89301211</v>
      </c>
      <c r="D75" s="740" t="s">
        <v>4043</v>
      </c>
      <c r="E75" s="741" t="s">
        <v>2749</v>
      </c>
      <c r="F75" s="661" t="s">
        <v>2725</v>
      </c>
      <c r="G75" s="661" t="s">
        <v>2892</v>
      </c>
      <c r="H75" s="661" t="s">
        <v>1429</v>
      </c>
      <c r="I75" s="661" t="s">
        <v>2893</v>
      </c>
      <c r="J75" s="661" t="s">
        <v>2177</v>
      </c>
      <c r="K75" s="661" t="s">
        <v>2894</v>
      </c>
      <c r="L75" s="662">
        <v>0</v>
      </c>
      <c r="M75" s="662">
        <v>0</v>
      </c>
      <c r="N75" s="661">
        <v>1</v>
      </c>
      <c r="O75" s="742">
        <v>0.5</v>
      </c>
      <c r="P75" s="662">
        <v>0</v>
      </c>
      <c r="Q75" s="677"/>
      <c r="R75" s="661">
        <v>1</v>
      </c>
      <c r="S75" s="677">
        <v>1</v>
      </c>
      <c r="T75" s="742">
        <v>0.5</v>
      </c>
      <c r="U75" s="700">
        <v>1</v>
      </c>
    </row>
    <row r="76" spans="1:21" ht="14.4" customHeight="1" x14ac:dyDescent="0.3">
      <c r="A76" s="660">
        <v>21</v>
      </c>
      <c r="B76" s="661" t="s">
        <v>572</v>
      </c>
      <c r="C76" s="661">
        <v>89301211</v>
      </c>
      <c r="D76" s="740" t="s">
        <v>4043</v>
      </c>
      <c r="E76" s="741" t="s">
        <v>2749</v>
      </c>
      <c r="F76" s="661" t="s">
        <v>2725</v>
      </c>
      <c r="G76" s="661" t="s">
        <v>2892</v>
      </c>
      <c r="H76" s="661" t="s">
        <v>1429</v>
      </c>
      <c r="I76" s="661" t="s">
        <v>2211</v>
      </c>
      <c r="J76" s="661" t="s">
        <v>2177</v>
      </c>
      <c r="K76" s="661" t="s">
        <v>1463</v>
      </c>
      <c r="L76" s="662">
        <v>113.66</v>
      </c>
      <c r="M76" s="662">
        <v>113.66</v>
      </c>
      <c r="N76" s="661">
        <v>1</v>
      </c>
      <c r="O76" s="742">
        <v>1</v>
      </c>
      <c r="P76" s="662"/>
      <c r="Q76" s="677">
        <v>0</v>
      </c>
      <c r="R76" s="661"/>
      <c r="S76" s="677">
        <v>0</v>
      </c>
      <c r="T76" s="742"/>
      <c r="U76" s="700">
        <v>0</v>
      </c>
    </row>
    <row r="77" spans="1:21" ht="14.4" customHeight="1" x14ac:dyDescent="0.3">
      <c r="A77" s="660">
        <v>21</v>
      </c>
      <c r="B77" s="661" t="s">
        <v>572</v>
      </c>
      <c r="C77" s="661">
        <v>89301211</v>
      </c>
      <c r="D77" s="740" t="s">
        <v>4043</v>
      </c>
      <c r="E77" s="741" t="s">
        <v>2749</v>
      </c>
      <c r="F77" s="661" t="s">
        <v>2725</v>
      </c>
      <c r="G77" s="661" t="s">
        <v>2895</v>
      </c>
      <c r="H77" s="661" t="s">
        <v>1429</v>
      </c>
      <c r="I77" s="661" t="s">
        <v>1519</v>
      </c>
      <c r="J77" s="661" t="s">
        <v>1520</v>
      </c>
      <c r="K77" s="661" t="s">
        <v>2629</v>
      </c>
      <c r="L77" s="662">
        <v>65.989999999999995</v>
      </c>
      <c r="M77" s="662">
        <v>131.97999999999999</v>
      </c>
      <c r="N77" s="661">
        <v>2</v>
      </c>
      <c r="O77" s="742">
        <v>1</v>
      </c>
      <c r="P77" s="662">
        <v>65.989999999999995</v>
      </c>
      <c r="Q77" s="677">
        <v>0.5</v>
      </c>
      <c r="R77" s="661">
        <v>1</v>
      </c>
      <c r="S77" s="677">
        <v>0.5</v>
      </c>
      <c r="T77" s="742">
        <v>0.5</v>
      </c>
      <c r="U77" s="700">
        <v>0.5</v>
      </c>
    </row>
    <row r="78" spans="1:21" ht="14.4" customHeight="1" x14ac:dyDescent="0.3">
      <c r="A78" s="660">
        <v>21</v>
      </c>
      <c r="B78" s="661" t="s">
        <v>572</v>
      </c>
      <c r="C78" s="661">
        <v>89301211</v>
      </c>
      <c r="D78" s="740" t="s">
        <v>4043</v>
      </c>
      <c r="E78" s="741" t="s">
        <v>2749</v>
      </c>
      <c r="F78" s="661" t="s">
        <v>2725</v>
      </c>
      <c r="G78" s="661" t="s">
        <v>2896</v>
      </c>
      <c r="H78" s="661" t="s">
        <v>573</v>
      </c>
      <c r="I78" s="661" t="s">
        <v>1054</v>
      </c>
      <c r="J78" s="661" t="s">
        <v>2897</v>
      </c>
      <c r="K78" s="661" t="s">
        <v>2898</v>
      </c>
      <c r="L78" s="662">
        <v>24.68</v>
      </c>
      <c r="M78" s="662">
        <v>49.36</v>
      </c>
      <c r="N78" s="661">
        <v>2</v>
      </c>
      <c r="O78" s="742">
        <v>1</v>
      </c>
      <c r="P78" s="662"/>
      <c r="Q78" s="677">
        <v>0</v>
      </c>
      <c r="R78" s="661"/>
      <c r="S78" s="677">
        <v>0</v>
      </c>
      <c r="T78" s="742"/>
      <c r="U78" s="700">
        <v>0</v>
      </c>
    </row>
    <row r="79" spans="1:21" ht="14.4" customHeight="1" x14ac:dyDescent="0.3">
      <c r="A79" s="660">
        <v>21</v>
      </c>
      <c r="B79" s="661" t="s">
        <v>572</v>
      </c>
      <c r="C79" s="661">
        <v>89301211</v>
      </c>
      <c r="D79" s="740" t="s">
        <v>4043</v>
      </c>
      <c r="E79" s="741" t="s">
        <v>2749</v>
      </c>
      <c r="F79" s="661" t="s">
        <v>2725</v>
      </c>
      <c r="G79" s="661" t="s">
        <v>2791</v>
      </c>
      <c r="H79" s="661" t="s">
        <v>573</v>
      </c>
      <c r="I79" s="661" t="s">
        <v>2792</v>
      </c>
      <c r="J79" s="661" t="s">
        <v>2793</v>
      </c>
      <c r="K79" s="661" t="s">
        <v>2794</v>
      </c>
      <c r="L79" s="662">
        <v>0</v>
      </c>
      <c r="M79" s="662">
        <v>0</v>
      </c>
      <c r="N79" s="661">
        <v>2</v>
      </c>
      <c r="O79" s="742">
        <v>1</v>
      </c>
      <c r="P79" s="662">
        <v>0</v>
      </c>
      <c r="Q79" s="677"/>
      <c r="R79" s="661">
        <v>1</v>
      </c>
      <c r="S79" s="677">
        <v>0.5</v>
      </c>
      <c r="T79" s="742">
        <v>0.5</v>
      </c>
      <c r="U79" s="700">
        <v>0.5</v>
      </c>
    </row>
    <row r="80" spans="1:21" ht="14.4" customHeight="1" x14ac:dyDescent="0.3">
      <c r="A80" s="660">
        <v>21</v>
      </c>
      <c r="B80" s="661" t="s">
        <v>572</v>
      </c>
      <c r="C80" s="661">
        <v>89301211</v>
      </c>
      <c r="D80" s="740" t="s">
        <v>4043</v>
      </c>
      <c r="E80" s="741" t="s">
        <v>2749</v>
      </c>
      <c r="F80" s="661" t="s">
        <v>2725</v>
      </c>
      <c r="G80" s="661" t="s">
        <v>2899</v>
      </c>
      <c r="H80" s="661" t="s">
        <v>573</v>
      </c>
      <c r="I80" s="661" t="s">
        <v>2900</v>
      </c>
      <c r="J80" s="661" t="s">
        <v>2901</v>
      </c>
      <c r="K80" s="661" t="s">
        <v>2902</v>
      </c>
      <c r="L80" s="662">
        <v>0</v>
      </c>
      <c r="M80" s="662">
        <v>0</v>
      </c>
      <c r="N80" s="661">
        <v>1</v>
      </c>
      <c r="O80" s="742">
        <v>1</v>
      </c>
      <c r="P80" s="662"/>
      <c r="Q80" s="677"/>
      <c r="R80" s="661"/>
      <c r="S80" s="677">
        <v>0</v>
      </c>
      <c r="T80" s="742"/>
      <c r="U80" s="700">
        <v>0</v>
      </c>
    </row>
    <row r="81" spans="1:21" ht="14.4" customHeight="1" x14ac:dyDescent="0.3">
      <c r="A81" s="660">
        <v>21</v>
      </c>
      <c r="B81" s="661" t="s">
        <v>572</v>
      </c>
      <c r="C81" s="661">
        <v>89301211</v>
      </c>
      <c r="D81" s="740" t="s">
        <v>4043</v>
      </c>
      <c r="E81" s="741" t="s">
        <v>2749</v>
      </c>
      <c r="F81" s="661" t="s">
        <v>2725</v>
      </c>
      <c r="G81" s="661" t="s">
        <v>2903</v>
      </c>
      <c r="H81" s="661" t="s">
        <v>573</v>
      </c>
      <c r="I81" s="661" t="s">
        <v>2904</v>
      </c>
      <c r="J81" s="661" t="s">
        <v>2905</v>
      </c>
      <c r="K81" s="661" t="s">
        <v>2906</v>
      </c>
      <c r="L81" s="662">
        <v>0</v>
      </c>
      <c r="M81" s="662">
        <v>0</v>
      </c>
      <c r="N81" s="661">
        <v>1</v>
      </c>
      <c r="O81" s="742">
        <v>1</v>
      </c>
      <c r="P81" s="662"/>
      <c r="Q81" s="677"/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21</v>
      </c>
      <c r="B82" s="661" t="s">
        <v>572</v>
      </c>
      <c r="C82" s="661">
        <v>89301211</v>
      </c>
      <c r="D82" s="740" t="s">
        <v>4043</v>
      </c>
      <c r="E82" s="741" t="s">
        <v>2749</v>
      </c>
      <c r="F82" s="661" t="s">
        <v>2725</v>
      </c>
      <c r="G82" s="661" t="s">
        <v>2771</v>
      </c>
      <c r="H82" s="661" t="s">
        <v>573</v>
      </c>
      <c r="I82" s="661" t="s">
        <v>855</v>
      </c>
      <c r="J82" s="661" t="s">
        <v>2772</v>
      </c>
      <c r="K82" s="661" t="s">
        <v>2773</v>
      </c>
      <c r="L82" s="662">
        <v>53.57</v>
      </c>
      <c r="M82" s="662">
        <v>749.98</v>
      </c>
      <c r="N82" s="661">
        <v>14</v>
      </c>
      <c r="O82" s="742">
        <v>8.5</v>
      </c>
      <c r="P82" s="662">
        <v>214.28</v>
      </c>
      <c r="Q82" s="677">
        <v>0.2857142857142857</v>
      </c>
      <c r="R82" s="661">
        <v>4</v>
      </c>
      <c r="S82" s="677">
        <v>0.2857142857142857</v>
      </c>
      <c r="T82" s="742">
        <v>2.5</v>
      </c>
      <c r="U82" s="700">
        <v>0.29411764705882354</v>
      </c>
    </row>
    <row r="83" spans="1:21" ht="14.4" customHeight="1" x14ac:dyDescent="0.3">
      <c r="A83" s="660">
        <v>21</v>
      </c>
      <c r="B83" s="661" t="s">
        <v>572</v>
      </c>
      <c r="C83" s="661">
        <v>89301211</v>
      </c>
      <c r="D83" s="740" t="s">
        <v>4043</v>
      </c>
      <c r="E83" s="741" t="s">
        <v>2749</v>
      </c>
      <c r="F83" s="661" t="s">
        <v>2725</v>
      </c>
      <c r="G83" s="661" t="s">
        <v>2813</v>
      </c>
      <c r="H83" s="661" t="s">
        <v>1429</v>
      </c>
      <c r="I83" s="661" t="s">
        <v>2859</v>
      </c>
      <c r="J83" s="661" t="s">
        <v>1447</v>
      </c>
      <c r="K83" s="661" t="s">
        <v>2622</v>
      </c>
      <c r="L83" s="662">
        <v>815.1</v>
      </c>
      <c r="M83" s="662">
        <v>815.1</v>
      </c>
      <c r="N83" s="661">
        <v>1</v>
      </c>
      <c r="O83" s="742">
        <v>1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21</v>
      </c>
      <c r="B84" s="661" t="s">
        <v>572</v>
      </c>
      <c r="C84" s="661">
        <v>89301211</v>
      </c>
      <c r="D84" s="740" t="s">
        <v>4043</v>
      </c>
      <c r="E84" s="741" t="s">
        <v>2749</v>
      </c>
      <c r="F84" s="661" t="s">
        <v>2725</v>
      </c>
      <c r="G84" s="661" t="s">
        <v>2882</v>
      </c>
      <c r="H84" s="661" t="s">
        <v>573</v>
      </c>
      <c r="I84" s="661" t="s">
        <v>2316</v>
      </c>
      <c r="J84" s="661" t="s">
        <v>2317</v>
      </c>
      <c r="K84" s="661" t="s">
        <v>2318</v>
      </c>
      <c r="L84" s="662">
        <v>146.84</v>
      </c>
      <c r="M84" s="662">
        <v>146.84</v>
      </c>
      <c r="N84" s="661">
        <v>1</v>
      </c>
      <c r="O84" s="742">
        <v>1</v>
      </c>
      <c r="P84" s="662"/>
      <c r="Q84" s="677">
        <v>0</v>
      </c>
      <c r="R84" s="661"/>
      <c r="S84" s="677">
        <v>0</v>
      </c>
      <c r="T84" s="742"/>
      <c r="U84" s="700">
        <v>0</v>
      </c>
    </row>
    <row r="85" spans="1:21" ht="14.4" customHeight="1" x14ac:dyDescent="0.3">
      <c r="A85" s="660">
        <v>21</v>
      </c>
      <c r="B85" s="661" t="s">
        <v>572</v>
      </c>
      <c r="C85" s="661">
        <v>89301211</v>
      </c>
      <c r="D85" s="740" t="s">
        <v>4043</v>
      </c>
      <c r="E85" s="741" t="s">
        <v>2749</v>
      </c>
      <c r="F85" s="661" t="s">
        <v>2725</v>
      </c>
      <c r="G85" s="661" t="s">
        <v>2765</v>
      </c>
      <c r="H85" s="661" t="s">
        <v>573</v>
      </c>
      <c r="I85" s="661" t="s">
        <v>1744</v>
      </c>
      <c r="J85" s="661" t="s">
        <v>726</v>
      </c>
      <c r="K85" s="661" t="s">
        <v>1745</v>
      </c>
      <c r="L85" s="662">
        <v>93.71</v>
      </c>
      <c r="M85" s="662">
        <v>93.71</v>
      </c>
      <c r="N85" s="661">
        <v>1</v>
      </c>
      <c r="O85" s="742">
        <v>1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21</v>
      </c>
      <c r="B86" s="661" t="s">
        <v>572</v>
      </c>
      <c r="C86" s="661">
        <v>89301211</v>
      </c>
      <c r="D86" s="740" t="s">
        <v>4043</v>
      </c>
      <c r="E86" s="741" t="s">
        <v>2749</v>
      </c>
      <c r="F86" s="661" t="s">
        <v>2725</v>
      </c>
      <c r="G86" s="661" t="s">
        <v>2760</v>
      </c>
      <c r="H86" s="661" t="s">
        <v>1429</v>
      </c>
      <c r="I86" s="661" t="s">
        <v>1553</v>
      </c>
      <c r="J86" s="661" t="s">
        <v>1554</v>
      </c>
      <c r="K86" s="661" t="s">
        <v>2613</v>
      </c>
      <c r="L86" s="662">
        <v>1300.49</v>
      </c>
      <c r="M86" s="662">
        <v>10403.92</v>
      </c>
      <c r="N86" s="661">
        <v>8</v>
      </c>
      <c r="O86" s="742">
        <v>4</v>
      </c>
      <c r="P86" s="662">
        <v>3901.4700000000003</v>
      </c>
      <c r="Q86" s="677">
        <v>0.375</v>
      </c>
      <c r="R86" s="661">
        <v>3</v>
      </c>
      <c r="S86" s="677">
        <v>0.375</v>
      </c>
      <c r="T86" s="742">
        <v>1.5</v>
      </c>
      <c r="U86" s="700">
        <v>0.375</v>
      </c>
    </row>
    <row r="87" spans="1:21" ht="14.4" customHeight="1" x14ac:dyDescent="0.3">
      <c r="A87" s="660">
        <v>21</v>
      </c>
      <c r="B87" s="661" t="s">
        <v>572</v>
      </c>
      <c r="C87" s="661">
        <v>89301211</v>
      </c>
      <c r="D87" s="740" t="s">
        <v>4043</v>
      </c>
      <c r="E87" s="741" t="s">
        <v>2749</v>
      </c>
      <c r="F87" s="661" t="s">
        <v>2725</v>
      </c>
      <c r="G87" s="661" t="s">
        <v>2907</v>
      </c>
      <c r="H87" s="661" t="s">
        <v>573</v>
      </c>
      <c r="I87" s="661" t="s">
        <v>2908</v>
      </c>
      <c r="J87" s="661" t="s">
        <v>2909</v>
      </c>
      <c r="K87" s="661" t="s">
        <v>2910</v>
      </c>
      <c r="L87" s="662">
        <v>3354.59</v>
      </c>
      <c r="M87" s="662">
        <v>3354.59</v>
      </c>
      <c r="N87" s="661">
        <v>1</v>
      </c>
      <c r="O87" s="742">
        <v>1</v>
      </c>
      <c r="P87" s="662"/>
      <c r="Q87" s="677">
        <v>0</v>
      </c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21</v>
      </c>
      <c r="B88" s="661" t="s">
        <v>572</v>
      </c>
      <c r="C88" s="661">
        <v>89301211</v>
      </c>
      <c r="D88" s="740" t="s">
        <v>4043</v>
      </c>
      <c r="E88" s="741" t="s">
        <v>2749</v>
      </c>
      <c r="F88" s="661" t="s">
        <v>2725</v>
      </c>
      <c r="G88" s="661" t="s">
        <v>2907</v>
      </c>
      <c r="H88" s="661" t="s">
        <v>573</v>
      </c>
      <c r="I88" s="661" t="s">
        <v>2911</v>
      </c>
      <c r="J88" s="661" t="s">
        <v>1974</v>
      </c>
      <c r="K88" s="661" t="s">
        <v>2912</v>
      </c>
      <c r="L88" s="662">
        <v>583.70000000000005</v>
      </c>
      <c r="M88" s="662">
        <v>583.70000000000005</v>
      </c>
      <c r="N88" s="661">
        <v>1</v>
      </c>
      <c r="O88" s="742">
        <v>1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21</v>
      </c>
      <c r="B89" s="661" t="s">
        <v>572</v>
      </c>
      <c r="C89" s="661">
        <v>89301211</v>
      </c>
      <c r="D89" s="740" t="s">
        <v>4043</v>
      </c>
      <c r="E89" s="741" t="s">
        <v>2749</v>
      </c>
      <c r="F89" s="661" t="s">
        <v>2725</v>
      </c>
      <c r="G89" s="661" t="s">
        <v>2907</v>
      </c>
      <c r="H89" s="661" t="s">
        <v>573</v>
      </c>
      <c r="I89" s="661" t="s">
        <v>2913</v>
      </c>
      <c r="J89" s="661" t="s">
        <v>1970</v>
      </c>
      <c r="K89" s="661" t="s">
        <v>2914</v>
      </c>
      <c r="L89" s="662">
        <v>0</v>
      </c>
      <c r="M89" s="662">
        <v>0</v>
      </c>
      <c r="N89" s="661">
        <v>1</v>
      </c>
      <c r="O89" s="742">
        <v>1</v>
      </c>
      <c r="P89" s="662"/>
      <c r="Q89" s="677"/>
      <c r="R89" s="661"/>
      <c r="S89" s="677">
        <v>0</v>
      </c>
      <c r="T89" s="742"/>
      <c r="U89" s="700">
        <v>0</v>
      </c>
    </row>
    <row r="90" spans="1:21" ht="14.4" customHeight="1" x14ac:dyDescent="0.3">
      <c r="A90" s="660">
        <v>21</v>
      </c>
      <c r="B90" s="661" t="s">
        <v>572</v>
      </c>
      <c r="C90" s="661">
        <v>89301211</v>
      </c>
      <c r="D90" s="740" t="s">
        <v>4043</v>
      </c>
      <c r="E90" s="741" t="s">
        <v>2749</v>
      </c>
      <c r="F90" s="661" t="s">
        <v>2725</v>
      </c>
      <c r="G90" s="661" t="s">
        <v>2915</v>
      </c>
      <c r="H90" s="661" t="s">
        <v>573</v>
      </c>
      <c r="I90" s="661" t="s">
        <v>2916</v>
      </c>
      <c r="J90" s="661" t="s">
        <v>1936</v>
      </c>
      <c r="K90" s="661" t="s">
        <v>2917</v>
      </c>
      <c r="L90" s="662">
        <v>27.49</v>
      </c>
      <c r="M90" s="662">
        <v>27.49</v>
      </c>
      <c r="N90" s="661">
        <v>1</v>
      </c>
      <c r="O90" s="742">
        <v>0.5</v>
      </c>
      <c r="P90" s="662"/>
      <c r="Q90" s="677">
        <v>0</v>
      </c>
      <c r="R90" s="661"/>
      <c r="S90" s="677">
        <v>0</v>
      </c>
      <c r="T90" s="742"/>
      <c r="U90" s="700">
        <v>0</v>
      </c>
    </row>
    <row r="91" spans="1:21" ht="14.4" customHeight="1" x14ac:dyDescent="0.3">
      <c r="A91" s="660">
        <v>21</v>
      </c>
      <c r="B91" s="661" t="s">
        <v>572</v>
      </c>
      <c r="C91" s="661">
        <v>89301211</v>
      </c>
      <c r="D91" s="740" t="s">
        <v>4043</v>
      </c>
      <c r="E91" s="741" t="s">
        <v>2749</v>
      </c>
      <c r="F91" s="661" t="s">
        <v>2725</v>
      </c>
      <c r="G91" s="661" t="s">
        <v>2918</v>
      </c>
      <c r="H91" s="661" t="s">
        <v>573</v>
      </c>
      <c r="I91" s="661" t="s">
        <v>1326</v>
      </c>
      <c r="J91" s="661" t="s">
        <v>1327</v>
      </c>
      <c r="K91" s="661" t="s">
        <v>1328</v>
      </c>
      <c r="L91" s="662">
        <v>108.44</v>
      </c>
      <c r="M91" s="662">
        <v>108.44</v>
      </c>
      <c r="N91" s="661">
        <v>1</v>
      </c>
      <c r="O91" s="742">
        <v>0.5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21</v>
      </c>
      <c r="B92" s="661" t="s">
        <v>572</v>
      </c>
      <c r="C92" s="661">
        <v>89301211</v>
      </c>
      <c r="D92" s="740" t="s">
        <v>4043</v>
      </c>
      <c r="E92" s="741" t="s">
        <v>2749</v>
      </c>
      <c r="F92" s="661" t="s">
        <v>2725</v>
      </c>
      <c r="G92" s="661" t="s">
        <v>2815</v>
      </c>
      <c r="H92" s="661" t="s">
        <v>1429</v>
      </c>
      <c r="I92" s="661" t="s">
        <v>2816</v>
      </c>
      <c r="J92" s="661" t="s">
        <v>2817</v>
      </c>
      <c r="K92" s="661" t="s">
        <v>2818</v>
      </c>
      <c r="L92" s="662">
        <v>127.34</v>
      </c>
      <c r="M92" s="662">
        <v>2419.46</v>
      </c>
      <c r="N92" s="661">
        <v>19</v>
      </c>
      <c r="O92" s="742">
        <v>1</v>
      </c>
      <c r="P92" s="662">
        <v>1782.76</v>
      </c>
      <c r="Q92" s="677">
        <v>0.73684210526315785</v>
      </c>
      <c r="R92" s="661">
        <v>14</v>
      </c>
      <c r="S92" s="677">
        <v>0.73684210526315785</v>
      </c>
      <c r="T92" s="742">
        <v>0.5</v>
      </c>
      <c r="U92" s="700">
        <v>0.5</v>
      </c>
    </row>
    <row r="93" spans="1:21" ht="14.4" customHeight="1" x14ac:dyDescent="0.3">
      <c r="A93" s="660">
        <v>21</v>
      </c>
      <c r="B93" s="661" t="s">
        <v>572</v>
      </c>
      <c r="C93" s="661">
        <v>89301211</v>
      </c>
      <c r="D93" s="740" t="s">
        <v>4043</v>
      </c>
      <c r="E93" s="741" t="s">
        <v>2749</v>
      </c>
      <c r="F93" s="661" t="s">
        <v>2725</v>
      </c>
      <c r="G93" s="661" t="s">
        <v>2919</v>
      </c>
      <c r="H93" s="661" t="s">
        <v>573</v>
      </c>
      <c r="I93" s="661" t="s">
        <v>2920</v>
      </c>
      <c r="J93" s="661" t="s">
        <v>703</v>
      </c>
      <c r="K93" s="661" t="s">
        <v>2921</v>
      </c>
      <c r="L93" s="662">
        <v>609.78</v>
      </c>
      <c r="M93" s="662">
        <v>609.78</v>
      </c>
      <c r="N93" s="661">
        <v>1</v>
      </c>
      <c r="O93" s="742">
        <v>0.5</v>
      </c>
      <c r="P93" s="662"/>
      <c r="Q93" s="677">
        <v>0</v>
      </c>
      <c r="R93" s="661"/>
      <c r="S93" s="677">
        <v>0</v>
      </c>
      <c r="T93" s="742"/>
      <c r="U93" s="700">
        <v>0</v>
      </c>
    </row>
    <row r="94" spans="1:21" ht="14.4" customHeight="1" x14ac:dyDescent="0.3">
      <c r="A94" s="660">
        <v>21</v>
      </c>
      <c r="B94" s="661" t="s">
        <v>572</v>
      </c>
      <c r="C94" s="661">
        <v>89301211</v>
      </c>
      <c r="D94" s="740" t="s">
        <v>4043</v>
      </c>
      <c r="E94" s="741" t="s">
        <v>2749</v>
      </c>
      <c r="F94" s="661" t="s">
        <v>2725</v>
      </c>
      <c r="G94" s="661" t="s">
        <v>2922</v>
      </c>
      <c r="H94" s="661" t="s">
        <v>573</v>
      </c>
      <c r="I94" s="661" t="s">
        <v>776</v>
      </c>
      <c r="J94" s="661" t="s">
        <v>2923</v>
      </c>
      <c r="K94" s="661" t="s">
        <v>2924</v>
      </c>
      <c r="L94" s="662">
        <v>0</v>
      </c>
      <c r="M94" s="662">
        <v>0</v>
      </c>
      <c r="N94" s="661">
        <v>9</v>
      </c>
      <c r="O94" s="742">
        <v>3</v>
      </c>
      <c r="P94" s="662"/>
      <c r="Q94" s="677"/>
      <c r="R94" s="661"/>
      <c r="S94" s="677">
        <v>0</v>
      </c>
      <c r="T94" s="742"/>
      <c r="U94" s="700">
        <v>0</v>
      </c>
    </row>
    <row r="95" spans="1:21" ht="14.4" customHeight="1" x14ac:dyDescent="0.3">
      <c r="A95" s="660">
        <v>21</v>
      </c>
      <c r="B95" s="661" t="s">
        <v>572</v>
      </c>
      <c r="C95" s="661">
        <v>89301211</v>
      </c>
      <c r="D95" s="740" t="s">
        <v>4043</v>
      </c>
      <c r="E95" s="741" t="s">
        <v>2749</v>
      </c>
      <c r="F95" s="661" t="s">
        <v>2725</v>
      </c>
      <c r="G95" s="661" t="s">
        <v>2819</v>
      </c>
      <c r="H95" s="661" t="s">
        <v>573</v>
      </c>
      <c r="I95" s="661" t="s">
        <v>1725</v>
      </c>
      <c r="J95" s="661" t="s">
        <v>730</v>
      </c>
      <c r="K95" s="661" t="s">
        <v>2820</v>
      </c>
      <c r="L95" s="662">
        <v>30.47</v>
      </c>
      <c r="M95" s="662">
        <v>60.94</v>
      </c>
      <c r="N95" s="661">
        <v>2</v>
      </c>
      <c r="O95" s="742">
        <v>1.5</v>
      </c>
      <c r="P95" s="662">
        <v>30.47</v>
      </c>
      <c r="Q95" s="677">
        <v>0.5</v>
      </c>
      <c r="R95" s="661">
        <v>1</v>
      </c>
      <c r="S95" s="677">
        <v>0.5</v>
      </c>
      <c r="T95" s="742">
        <v>0.5</v>
      </c>
      <c r="U95" s="700">
        <v>0.33333333333333331</v>
      </c>
    </row>
    <row r="96" spans="1:21" ht="14.4" customHeight="1" x14ac:dyDescent="0.3">
      <c r="A96" s="660">
        <v>21</v>
      </c>
      <c r="B96" s="661" t="s">
        <v>572</v>
      </c>
      <c r="C96" s="661">
        <v>89301211</v>
      </c>
      <c r="D96" s="740" t="s">
        <v>4043</v>
      </c>
      <c r="E96" s="741" t="s">
        <v>2749</v>
      </c>
      <c r="F96" s="661" t="s">
        <v>2725</v>
      </c>
      <c r="G96" s="661" t="s">
        <v>2925</v>
      </c>
      <c r="H96" s="661" t="s">
        <v>573</v>
      </c>
      <c r="I96" s="661" t="s">
        <v>1754</v>
      </c>
      <c r="J96" s="661" t="s">
        <v>1755</v>
      </c>
      <c r="K96" s="661" t="s">
        <v>2889</v>
      </c>
      <c r="L96" s="662">
        <v>94.04</v>
      </c>
      <c r="M96" s="662">
        <v>94.04</v>
      </c>
      <c r="N96" s="661">
        <v>1</v>
      </c>
      <c r="O96" s="742">
        <v>0.5</v>
      </c>
      <c r="P96" s="662"/>
      <c r="Q96" s="677">
        <v>0</v>
      </c>
      <c r="R96" s="661"/>
      <c r="S96" s="677">
        <v>0</v>
      </c>
      <c r="T96" s="742"/>
      <c r="U96" s="700">
        <v>0</v>
      </c>
    </row>
    <row r="97" spans="1:21" ht="14.4" customHeight="1" x14ac:dyDescent="0.3">
      <c r="A97" s="660">
        <v>21</v>
      </c>
      <c r="B97" s="661" t="s">
        <v>572</v>
      </c>
      <c r="C97" s="661">
        <v>89301211</v>
      </c>
      <c r="D97" s="740" t="s">
        <v>4043</v>
      </c>
      <c r="E97" s="741" t="s">
        <v>2749</v>
      </c>
      <c r="F97" s="661" t="s">
        <v>2725</v>
      </c>
      <c r="G97" s="661" t="s">
        <v>2768</v>
      </c>
      <c r="H97" s="661" t="s">
        <v>573</v>
      </c>
      <c r="I97" s="661" t="s">
        <v>2926</v>
      </c>
      <c r="J97" s="661" t="s">
        <v>1424</v>
      </c>
      <c r="K97" s="661" t="s">
        <v>2927</v>
      </c>
      <c r="L97" s="662">
        <v>125.36</v>
      </c>
      <c r="M97" s="662">
        <v>125.36</v>
      </c>
      <c r="N97" s="661">
        <v>1</v>
      </c>
      <c r="O97" s="742">
        <v>0.5</v>
      </c>
      <c r="P97" s="662">
        <v>125.36</v>
      </c>
      <c r="Q97" s="677">
        <v>1</v>
      </c>
      <c r="R97" s="661">
        <v>1</v>
      </c>
      <c r="S97" s="677">
        <v>1</v>
      </c>
      <c r="T97" s="742">
        <v>0.5</v>
      </c>
      <c r="U97" s="700">
        <v>1</v>
      </c>
    </row>
    <row r="98" spans="1:21" ht="14.4" customHeight="1" x14ac:dyDescent="0.3">
      <c r="A98" s="660">
        <v>21</v>
      </c>
      <c r="B98" s="661" t="s">
        <v>572</v>
      </c>
      <c r="C98" s="661">
        <v>89301211</v>
      </c>
      <c r="D98" s="740" t="s">
        <v>4043</v>
      </c>
      <c r="E98" s="741" t="s">
        <v>2749</v>
      </c>
      <c r="F98" s="661" t="s">
        <v>2725</v>
      </c>
      <c r="G98" s="661" t="s">
        <v>2928</v>
      </c>
      <c r="H98" s="661" t="s">
        <v>1429</v>
      </c>
      <c r="I98" s="661" t="s">
        <v>2929</v>
      </c>
      <c r="J98" s="661" t="s">
        <v>2930</v>
      </c>
      <c r="K98" s="661" t="s">
        <v>2931</v>
      </c>
      <c r="L98" s="662">
        <v>120.61</v>
      </c>
      <c r="M98" s="662">
        <v>120.61</v>
      </c>
      <c r="N98" s="661">
        <v>1</v>
      </c>
      <c r="O98" s="742">
        <v>1</v>
      </c>
      <c r="P98" s="662"/>
      <c r="Q98" s="677">
        <v>0</v>
      </c>
      <c r="R98" s="661"/>
      <c r="S98" s="677">
        <v>0</v>
      </c>
      <c r="T98" s="742"/>
      <c r="U98" s="700">
        <v>0</v>
      </c>
    </row>
    <row r="99" spans="1:21" ht="14.4" customHeight="1" x14ac:dyDescent="0.3">
      <c r="A99" s="660">
        <v>21</v>
      </c>
      <c r="B99" s="661" t="s">
        <v>572</v>
      </c>
      <c r="C99" s="661">
        <v>89301211</v>
      </c>
      <c r="D99" s="740" t="s">
        <v>4043</v>
      </c>
      <c r="E99" s="741" t="s">
        <v>2749</v>
      </c>
      <c r="F99" s="661" t="s">
        <v>2727</v>
      </c>
      <c r="G99" s="661" t="s">
        <v>2873</v>
      </c>
      <c r="H99" s="661" t="s">
        <v>573</v>
      </c>
      <c r="I99" s="661" t="s">
        <v>2874</v>
      </c>
      <c r="J99" s="661" t="s">
        <v>2875</v>
      </c>
      <c r="K99" s="661" t="s">
        <v>2876</v>
      </c>
      <c r="L99" s="662">
        <v>1000</v>
      </c>
      <c r="M99" s="662">
        <v>2000</v>
      </c>
      <c r="N99" s="661">
        <v>2</v>
      </c>
      <c r="O99" s="742">
        <v>2</v>
      </c>
      <c r="P99" s="662"/>
      <c r="Q99" s="677">
        <v>0</v>
      </c>
      <c r="R99" s="661"/>
      <c r="S99" s="677">
        <v>0</v>
      </c>
      <c r="T99" s="742"/>
      <c r="U99" s="700">
        <v>0</v>
      </c>
    </row>
    <row r="100" spans="1:21" ht="14.4" customHeight="1" x14ac:dyDescent="0.3">
      <c r="A100" s="660">
        <v>21</v>
      </c>
      <c r="B100" s="661" t="s">
        <v>572</v>
      </c>
      <c r="C100" s="661">
        <v>89301211</v>
      </c>
      <c r="D100" s="740" t="s">
        <v>4043</v>
      </c>
      <c r="E100" s="741" t="s">
        <v>2755</v>
      </c>
      <c r="F100" s="661" t="s">
        <v>2725</v>
      </c>
      <c r="G100" s="661" t="s">
        <v>2932</v>
      </c>
      <c r="H100" s="661" t="s">
        <v>573</v>
      </c>
      <c r="I100" s="661" t="s">
        <v>2933</v>
      </c>
      <c r="J100" s="661" t="s">
        <v>2934</v>
      </c>
      <c r="K100" s="661" t="s">
        <v>2935</v>
      </c>
      <c r="L100" s="662">
        <v>0</v>
      </c>
      <c r="M100" s="662">
        <v>0</v>
      </c>
      <c r="N100" s="661">
        <v>1</v>
      </c>
      <c r="O100" s="742">
        <v>0.5</v>
      </c>
      <c r="P100" s="662"/>
      <c r="Q100" s="677"/>
      <c r="R100" s="661"/>
      <c r="S100" s="677">
        <v>0</v>
      </c>
      <c r="T100" s="742"/>
      <c r="U100" s="700">
        <v>0</v>
      </c>
    </row>
    <row r="101" spans="1:21" ht="14.4" customHeight="1" x14ac:dyDescent="0.3">
      <c r="A101" s="660">
        <v>21</v>
      </c>
      <c r="B101" s="661" t="s">
        <v>572</v>
      </c>
      <c r="C101" s="661">
        <v>89301211</v>
      </c>
      <c r="D101" s="740" t="s">
        <v>4043</v>
      </c>
      <c r="E101" s="741" t="s">
        <v>2755</v>
      </c>
      <c r="F101" s="661" t="s">
        <v>2725</v>
      </c>
      <c r="G101" s="661" t="s">
        <v>2765</v>
      </c>
      <c r="H101" s="661" t="s">
        <v>573</v>
      </c>
      <c r="I101" s="661" t="s">
        <v>2271</v>
      </c>
      <c r="J101" s="661" t="s">
        <v>726</v>
      </c>
      <c r="K101" s="661" t="s">
        <v>1745</v>
      </c>
      <c r="L101" s="662">
        <v>0</v>
      </c>
      <c r="M101" s="662">
        <v>0</v>
      </c>
      <c r="N101" s="661">
        <v>1</v>
      </c>
      <c r="O101" s="742">
        <v>0.5</v>
      </c>
      <c r="P101" s="662"/>
      <c r="Q101" s="677"/>
      <c r="R101" s="661"/>
      <c r="S101" s="677">
        <v>0</v>
      </c>
      <c r="T101" s="742"/>
      <c r="U101" s="700">
        <v>0</v>
      </c>
    </row>
    <row r="102" spans="1:21" ht="14.4" customHeight="1" x14ac:dyDescent="0.3">
      <c r="A102" s="660">
        <v>21</v>
      </c>
      <c r="B102" s="661" t="s">
        <v>572</v>
      </c>
      <c r="C102" s="661">
        <v>89301211</v>
      </c>
      <c r="D102" s="740" t="s">
        <v>4043</v>
      </c>
      <c r="E102" s="741" t="s">
        <v>2756</v>
      </c>
      <c r="F102" s="661" t="s">
        <v>2725</v>
      </c>
      <c r="G102" s="661" t="s">
        <v>2877</v>
      </c>
      <c r="H102" s="661" t="s">
        <v>573</v>
      </c>
      <c r="I102" s="661" t="s">
        <v>650</v>
      </c>
      <c r="J102" s="661" t="s">
        <v>651</v>
      </c>
      <c r="K102" s="661" t="s">
        <v>2936</v>
      </c>
      <c r="L102" s="662">
        <v>40.58</v>
      </c>
      <c r="M102" s="662">
        <v>81.16</v>
      </c>
      <c r="N102" s="661">
        <v>2</v>
      </c>
      <c r="O102" s="742">
        <v>1</v>
      </c>
      <c r="P102" s="662">
        <v>40.58</v>
      </c>
      <c r="Q102" s="677">
        <v>0.5</v>
      </c>
      <c r="R102" s="661">
        <v>1</v>
      </c>
      <c r="S102" s="677">
        <v>0.5</v>
      </c>
      <c r="T102" s="742">
        <v>0.5</v>
      </c>
      <c r="U102" s="700">
        <v>0.5</v>
      </c>
    </row>
    <row r="103" spans="1:21" ht="14.4" customHeight="1" x14ac:dyDescent="0.3">
      <c r="A103" s="660">
        <v>21</v>
      </c>
      <c r="B103" s="661" t="s">
        <v>572</v>
      </c>
      <c r="C103" s="661">
        <v>89301211</v>
      </c>
      <c r="D103" s="740" t="s">
        <v>4043</v>
      </c>
      <c r="E103" s="741" t="s">
        <v>2756</v>
      </c>
      <c r="F103" s="661" t="s">
        <v>2725</v>
      </c>
      <c r="G103" s="661" t="s">
        <v>2830</v>
      </c>
      <c r="H103" s="661" t="s">
        <v>1429</v>
      </c>
      <c r="I103" s="661" t="s">
        <v>1659</v>
      </c>
      <c r="J103" s="661" t="s">
        <v>1687</v>
      </c>
      <c r="K103" s="661" t="s">
        <v>2635</v>
      </c>
      <c r="L103" s="662">
        <v>154.36000000000001</v>
      </c>
      <c r="M103" s="662">
        <v>308.72000000000003</v>
      </c>
      <c r="N103" s="661">
        <v>2</v>
      </c>
      <c r="O103" s="742">
        <v>1.5</v>
      </c>
      <c r="P103" s="662"/>
      <c r="Q103" s="677">
        <v>0</v>
      </c>
      <c r="R103" s="661"/>
      <c r="S103" s="677">
        <v>0</v>
      </c>
      <c r="T103" s="742"/>
      <c r="U103" s="700">
        <v>0</v>
      </c>
    </row>
    <row r="104" spans="1:21" ht="14.4" customHeight="1" x14ac:dyDescent="0.3">
      <c r="A104" s="660">
        <v>21</v>
      </c>
      <c r="B104" s="661" t="s">
        <v>572</v>
      </c>
      <c r="C104" s="661">
        <v>89301211</v>
      </c>
      <c r="D104" s="740" t="s">
        <v>4043</v>
      </c>
      <c r="E104" s="741" t="s">
        <v>2756</v>
      </c>
      <c r="F104" s="661" t="s">
        <v>2725</v>
      </c>
      <c r="G104" s="661" t="s">
        <v>2779</v>
      </c>
      <c r="H104" s="661" t="s">
        <v>573</v>
      </c>
      <c r="I104" s="661" t="s">
        <v>2780</v>
      </c>
      <c r="J104" s="661" t="s">
        <v>2781</v>
      </c>
      <c r="K104" s="661" t="s">
        <v>2782</v>
      </c>
      <c r="L104" s="662">
        <v>1540.82</v>
      </c>
      <c r="M104" s="662">
        <v>3081.64</v>
      </c>
      <c r="N104" s="661">
        <v>2</v>
      </c>
      <c r="O104" s="742">
        <v>1.5</v>
      </c>
      <c r="P104" s="662">
        <v>3081.64</v>
      </c>
      <c r="Q104" s="677">
        <v>1</v>
      </c>
      <c r="R104" s="661">
        <v>2</v>
      </c>
      <c r="S104" s="677">
        <v>1</v>
      </c>
      <c r="T104" s="742">
        <v>1.5</v>
      </c>
      <c r="U104" s="700">
        <v>1</v>
      </c>
    </row>
    <row r="105" spans="1:21" ht="14.4" customHeight="1" x14ac:dyDescent="0.3">
      <c r="A105" s="660">
        <v>21</v>
      </c>
      <c r="B105" s="661" t="s">
        <v>572</v>
      </c>
      <c r="C105" s="661">
        <v>89301211</v>
      </c>
      <c r="D105" s="740" t="s">
        <v>4043</v>
      </c>
      <c r="E105" s="741" t="s">
        <v>2756</v>
      </c>
      <c r="F105" s="661" t="s">
        <v>2725</v>
      </c>
      <c r="G105" s="661" t="s">
        <v>2785</v>
      </c>
      <c r="H105" s="661" t="s">
        <v>573</v>
      </c>
      <c r="I105" s="661" t="s">
        <v>2788</v>
      </c>
      <c r="J105" s="661" t="s">
        <v>2789</v>
      </c>
      <c r="K105" s="661" t="s">
        <v>2790</v>
      </c>
      <c r="L105" s="662">
        <v>66.819999999999993</v>
      </c>
      <c r="M105" s="662">
        <v>133.63999999999999</v>
      </c>
      <c r="N105" s="661">
        <v>2</v>
      </c>
      <c r="O105" s="742">
        <v>0.5</v>
      </c>
      <c r="P105" s="662"/>
      <c r="Q105" s="677">
        <v>0</v>
      </c>
      <c r="R105" s="661"/>
      <c r="S105" s="677">
        <v>0</v>
      </c>
      <c r="T105" s="742"/>
      <c r="U105" s="700">
        <v>0</v>
      </c>
    </row>
    <row r="106" spans="1:21" ht="14.4" customHeight="1" x14ac:dyDescent="0.3">
      <c r="A106" s="660">
        <v>21</v>
      </c>
      <c r="B106" s="661" t="s">
        <v>572</v>
      </c>
      <c r="C106" s="661">
        <v>89301211</v>
      </c>
      <c r="D106" s="740" t="s">
        <v>4043</v>
      </c>
      <c r="E106" s="741" t="s">
        <v>2756</v>
      </c>
      <c r="F106" s="661" t="s">
        <v>2725</v>
      </c>
      <c r="G106" s="661" t="s">
        <v>2762</v>
      </c>
      <c r="H106" s="661" t="s">
        <v>573</v>
      </c>
      <c r="I106" s="661" t="s">
        <v>799</v>
      </c>
      <c r="J106" s="661" t="s">
        <v>800</v>
      </c>
      <c r="K106" s="661" t="s">
        <v>2225</v>
      </c>
      <c r="L106" s="662">
        <v>48.42</v>
      </c>
      <c r="M106" s="662">
        <v>145.26</v>
      </c>
      <c r="N106" s="661">
        <v>3</v>
      </c>
      <c r="O106" s="742">
        <v>1</v>
      </c>
      <c r="P106" s="662">
        <v>96.84</v>
      </c>
      <c r="Q106" s="677">
        <v>0.66666666666666674</v>
      </c>
      <c r="R106" s="661">
        <v>2</v>
      </c>
      <c r="S106" s="677">
        <v>0.66666666666666663</v>
      </c>
      <c r="T106" s="742">
        <v>0.5</v>
      </c>
      <c r="U106" s="700">
        <v>0.5</v>
      </c>
    </row>
    <row r="107" spans="1:21" ht="14.4" customHeight="1" x14ac:dyDescent="0.3">
      <c r="A107" s="660">
        <v>21</v>
      </c>
      <c r="B107" s="661" t="s">
        <v>572</v>
      </c>
      <c r="C107" s="661">
        <v>89301211</v>
      </c>
      <c r="D107" s="740" t="s">
        <v>4043</v>
      </c>
      <c r="E107" s="741" t="s">
        <v>2756</v>
      </c>
      <c r="F107" s="661" t="s">
        <v>2725</v>
      </c>
      <c r="G107" s="661" t="s">
        <v>2937</v>
      </c>
      <c r="H107" s="661" t="s">
        <v>573</v>
      </c>
      <c r="I107" s="661" t="s">
        <v>2938</v>
      </c>
      <c r="J107" s="661" t="s">
        <v>711</v>
      </c>
      <c r="K107" s="661" t="s">
        <v>2676</v>
      </c>
      <c r="L107" s="662">
        <v>110.28</v>
      </c>
      <c r="M107" s="662">
        <v>110.28</v>
      </c>
      <c r="N107" s="661">
        <v>1</v>
      </c>
      <c r="O107" s="742">
        <v>0.5</v>
      </c>
      <c r="P107" s="662"/>
      <c r="Q107" s="677">
        <v>0</v>
      </c>
      <c r="R107" s="661"/>
      <c r="S107" s="677">
        <v>0</v>
      </c>
      <c r="T107" s="742"/>
      <c r="U107" s="700">
        <v>0</v>
      </c>
    </row>
    <row r="108" spans="1:21" ht="14.4" customHeight="1" x14ac:dyDescent="0.3">
      <c r="A108" s="660">
        <v>21</v>
      </c>
      <c r="B108" s="661" t="s">
        <v>572</v>
      </c>
      <c r="C108" s="661">
        <v>89301211</v>
      </c>
      <c r="D108" s="740" t="s">
        <v>4043</v>
      </c>
      <c r="E108" s="741" t="s">
        <v>2756</v>
      </c>
      <c r="F108" s="661" t="s">
        <v>2725</v>
      </c>
      <c r="G108" s="661" t="s">
        <v>2939</v>
      </c>
      <c r="H108" s="661" t="s">
        <v>573</v>
      </c>
      <c r="I108" s="661" t="s">
        <v>2940</v>
      </c>
      <c r="J108" s="661" t="s">
        <v>2083</v>
      </c>
      <c r="K108" s="661" t="s">
        <v>2941</v>
      </c>
      <c r="L108" s="662">
        <v>1677.3</v>
      </c>
      <c r="M108" s="662">
        <v>3354.6</v>
      </c>
      <c r="N108" s="661">
        <v>2</v>
      </c>
      <c r="O108" s="742">
        <v>2</v>
      </c>
      <c r="P108" s="662">
        <v>1677.3</v>
      </c>
      <c r="Q108" s="677">
        <v>0.5</v>
      </c>
      <c r="R108" s="661">
        <v>1</v>
      </c>
      <c r="S108" s="677">
        <v>0.5</v>
      </c>
      <c r="T108" s="742">
        <v>1</v>
      </c>
      <c r="U108" s="700">
        <v>0.5</v>
      </c>
    </row>
    <row r="109" spans="1:21" ht="14.4" customHeight="1" x14ac:dyDescent="0.3">
      <c r="A109" s="660">
        <v>21</v>
      </c>
      <c r="B109" s="661" t="s">
        <v>572</v>
      </c>
      <c r="C109" s="661">
        <v>89301211</v>
      </c>
      <c r="D109" s="740" t="s">
        <v>4043</v>
      </c>
      <c r="E109" s="741" t="s">
        <v>2756</v>
      </c>
      <c r="F109" s="661" t="s">
        <v>2725</v>
      </c>
      <c r="G109" s="661" t="s">
        <v>2899</v>
      </c>
      <c r="H109" s="661" t="s">
        <v>573</v>
      </c>
      <c r="I109" s="661" t="s">
        <v>1811</v>
      </c>
      <c r="J109" s="661" t="s">
        <v>1812</v>
      </c>
      <c r="K109" s="661" t="s">
        <v>1813</v>
      </c>
      <c r="L109" s="662">
        <v>33</v>
      </c>
      <c r="M109" s="662">
        <v>99</v>
      </c>
      <c r="N109" s="661">
        <v>3</v>
      </c>
      <c r="O109" s="742">
        <v>2</v>
      </c>
      <c r="P109" s="662">
        <v>33</v>
      </c>
      <c r="Q109" s="677">
        <v>0.33333333333333331</v>
      </c>
      <c r="R109" s="661">
        <v>1</v>
      </c>
      <c r="S109" s="677">
        <v>0.33333333333333331</v>
      </c>
      <c r="T109" s="742">
        <v>1</v>
      </c>
      <c r="U109" s="700">
        <v>0.5</v>
      </c>
    </row>
    <row r="110" spans="1:21" ht="14.4" customHeight="1" x14ac:dyDescent="0.3">
      <c r="A110" s="660">
        <v>21</v>
      </c>
      <c r="B110" s="661" t="s">
        <v>572</v>
      </c>
      <c r="C110" s="661">
        <v>89301211</v>
      </c>
      <c r="D110" s="740" t="s">
        <v>4043</v>
      </c>
      <c r="E110" s="741" t="s">
        <v>2756</v>
      </c>
      <c r="F110" s="661" t="s">
        <v>2725</v>
      </c>
      <c r="G110" s="661" t="s">
        <v>2903</v>
      </c>
      <c r="H110" s="661" t="s">
        <v>573</v>
      </c>
      <c r="I110" s="661" t="s">
        <v>870</v>
      </c>
      <c r="J110" s="661" t="s">
        <v>871</v>
      </c>
      <c r="K110" s="661" t="s">
        <v>2942</v>
      </c>
      <c r="L110" s="662">
        <v>0</v>
      </c>
      <c r="M110" s="662">
        <v>0</v>
      </c>
      <c r="N110" s="661">
        <v>3</v>
      </c>
      <c r="O110" s="742">
        <v>2</v>
      </c>
      <c r="P110" s="662"/>
      <c r="Q110" s="677"/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21</v>
      </c>
      <c r="B111" s="661" t="s">
        <v>572</v>
      </c>
      <c r="C111" s="661">
        <v>89301211</v>
      </c>
      <c r="D111" s="740" t="s">
        <v>4043</v>
      </c>
      <c r="E111" s="741" t="s">
        <v>2756</v>
      </c>
      <c r="F111" s="661" t="s">
        <v>2725</v>
      </c>
      <c r="G111" s="661" t="s">
        <v>2804</v>
      </c>
      <c r="H111" s="661" t="s">
        <v>573</v>
      </c>
      <c r="I111" s="661" t="s">
        <v>2056</v>
      </c>
      <c r="J111" s="661" t="s">
        <v>2057</v>
      </c>
      <c r="K111" s="661" t="s">
        <v>2058</v>
      </c>
      <c r="L111" s="662">
        <v>1121.25</v>
      </c>
      <c r="M111" s="662">
        <v>2242.5</v>
      </c>
      <c r="N111" s="661">
        <v>2</v>
      </c>
      <c r="O111" s="742">
        <v>1</v>
      </c>
      <c r="P111" s="662">
        <v>2242.5</v>
      </c>
      <c r="Q111" s="677">
        <v>1</v>
      </c>
      <c r="R111" s="661">
        <v>2</v>
      </c>
      <c r="S111" s="677">
        <v>1</v>
      </c>
      <c r="T111" s="742">
        <v>1</v>
      </c>
      <c r="U111" s="700">
        <v>1</v>
      </c>
    </row>
    <row r="112" spans="1:21" ht="14.4" customHeight="1" x14ac:dyDescent="0.3">
      <c r="A112" s="660">
        <v>21</v>
      </c>
      <c r="B112" s="661" t="s">
        <v>572</v>
      </c>
      <c r="C112" s="661">
        <v>89301211</v>
      </c>
      <c r="D112" s="740" t="s">
        <v>4043</v>
      </c>
      <c r="E112" s="741" t="s">
        <v>2756</v>
      </c>
      <c r="F112" s="661" t="s">
        <v>2725</v>
      </c>
      <c r="G112" s="661" t="s">
        <v>2771</v>
      </c>
      <c r="H112" s="661" t="s">
        <v>573</v>
      </c>
      <c r="I112" s="661" t="s">
        <v>855</v>
      </c>
      <c r="J112" s="661" t="s">
        <v>2772</v>
      </c>
      <c r="K112" s="661" t="s">
        <v>2773</v>
      </c>
      <c r="L112" s="662">
        <v>53.57</v>
      </c>
      <c r="M112" s="662">
        <v>428.56000000000006</v>
      </c>
      <c r="N112" s="661">
        <v>8</v>
      </c>
      <c r="O112" s="742">
        <v>4</v>
      </c>
      <c r="P112" s="662">
        <v>160.71</v>
      </c>
      <c r="Q112" s="677">
        <v>0.37499999999999994</v>
      </c>
      <c r="R112" s="661">
        <v>3</v>
      </c>
      <c r="S112" s="677">
        <v>0.375</v>
      </c>
      <c r="T112" s="742">
        <v>1.5</v>
      </c>
      <c r="U112" s="700">
        <v>0.375</v>
      </c>
    </row>
    <row r="113" spans="1:21" ht="14.4" customHeight="1" x14ac:dyDescent="0.3">
      <c r="A113" s="660">
        <v>21</v>
      </c>
      <c r="B113" s="661" t="s">
        <v>572</v>
      </c>
      <c r="C113" s="661">
        <v>89301211</v>
      </c>
      <c r="D113" s="740" t="s">
        <v>4043</v>
      </c>
      <c r="E113" s="741" t="s">
        <v>2756</v>
      </c>
      <c r="F113" s="661" t="s">
        <v>2725</v>
      </c>
      <c r="G113" s="661" t="s">
        <v>2943</v>
      </c>
      <c r="H113" s="661" t="s">
        <v>573</v>
      </c>
      <c r="I113" s="661" t="s">
        <v>733</v>
      </c>
      <c r="J113" s="661" t="s">
        <v>734</v>
      </c>
      <c r="K113" s="661" t="s">
        <v>2944</v>
      </c>
      <c r="L113" s="662">
        <v>10.65</v>
      </c>
      <c r="M113" s="662">
        <v>10.65</v>
      </c>
      <c r="N113" s="661">
        <v>1</v>
      </c>
      <c r="O113" s="742">
        <v>0.5</v>
      </c>
      <c r="P113" s="662">
        <v>10.65</v>
      </c>
      <c r="Q113" s="677">
        <v>1</v>
      </c>
      <c r="R113" s="661">
        <v>1</v>
      </c>
      <c r="S113" s="677">
        <v>1</v>
      </c>
      <c r="T113" s="742">
        <v>0.5</v>
      </c>
      <c r="U113" s="700">
        <v>1</v>
      </c>
    </row>
    <row r="114" spans="1:21" ht="14.4" customHeight="1" x14ac:dyDescent="0.3">
      <c r="A114" s="660">
        <v>21</v>
      </c>
      <c r="B114" s="661" t="s">
        <v>572</v>
      </c>
      <c r="C114" s="661">
        <v>89301211</v>
      </c>
      <c r="D114" s="740" t="s">
        <v>4043</v>
      </c>
      <c r="E114" s="741" t="s">
        <v>2756</v>
      </c>
      <c r="F114" s="661" t="s">
        <v>2725</v>
      </c>
      <c r="G114" s="661" t="s">
        <v>2813</v>
      </c>
      <c r="H114" s="661" t="s">
        <v>1429</v>
      </c>
      <c r="I114" s="661" t="s">
        <v>2828</v>
      </c>
      <c r="J114" s="661" t="s">
        <v>1447</v>
      </c>
      <c r="K114" s="661" t="s">
        <v>2829</v>
      </c>
      <c r="L114" s="662">
        <v>543.39</v>
      </c>
      <c r="M114" s="662">
        <v>1086.78</v>
      </c>
      <c r="N114" s="661">
        <v>2</v>
      </c>
      <c r="O114" s="742">
        <v>1</v>
      </c>
      <c r="P114" s="662">
        <v>1086.78</v>
      </c>
      <c r="Q114" s="677">
        <v>1</v>
      </c>
      <c r="R114" s="661">
        <v>2</v>
      </c>
      <c r="S114" s="677">
        <v>1</v>
      </c>
      <c r="T114" s="742">
        <v>1</v>
      </c>
      <c r="U114" s="700">
        <v>1</v>
      </c>
    </row>
    <row r="115" spans="1:21" ht="14.4" customHeight="1" x14ac:dyDescent="0.3">
      <c r="A115" s="660">
        <v>21</v>
      </c>
      <c r="B115" s="661" t="s">
        <v>572</v>
      </c>
      <c r="C115" s="661">
        <v>89301211</v>
      </c>
      <c r="D115" s="740" t="s">
        <v>4043</v>
      </c>
      <c r="E115" s="741" t="s">
        <v>2756</v>
      </c>
      <c r="F115" s="661" t="s">
        <v>2725</v>
      </c>
      <c r="G115" s="661" t="s">
        <v>2813</v>
      </c>
      <c r="H115" s="661" t="s">
        <v>1429</v>
      </c>
      <c r="I115" s="661" t="s">
        <v>2859</v>
      </c>
      <c r="J115" s="661" t="s">
        <v>1447</v>
      </c>
      <c r="K115" s="661" t="s">
        <v>2622</v>
      </c>
      <c r="L115" s="662">
        <v>815.1</v>
      </c>
      <c r="M115" s="662">
        <v>815.1</v>
      </c>
      <c r="N115" s="661">
        <v>1</v>
      </c>
      <c r="O115" s="742">
        <v>0.5</v>
      </c>
      <c r="P115" s="662">
        <v>815.1</v>
      </c>
      <c r="Q115" s="677">
        <v>1</v>
      </c>
      <c r="R115" s="661">
        <v>1</v>
      </c>
      <c r="S115" s="677">
        <v>1</v>
      </c>
      <c r="T115" s="742">
        <v>0.5</v>
      </c>
      <c r="U115" s="700">
        <v>1</v>
      </c>
    </row>
    <row r="116" spans="1:21" ht="14.4" customHeight="1" x14ac:dyDescent="0.3">
      <c r="A116" s="660">
        <v>21</v>
      </c>
      <c r="B116" s="661" t="s">
        <v>572</v>
      </c>
      <c r="C116" s="661">
        <v>89301211</v>
      </c>
      <c r="D116" s="740" t="s">
        <v>4043</v>
      </c>
      <c r="E116" s="741" t="s">
        <v>2756</v>
      </c>
      <c r="F116" s="661" t="s">
        <v>2725</v>
      </c>
      <c r="G116" s="661" t="s">
        <v>2813</v>
      </c>
      <c r="H116" s="661" t="s">
        <v>1429</v>
      </c>
      <c r="I116" s="661" t="s">
        <v>1480</v>
      </c>
      <c r="J116" s="661" t="s">
        <v>1481</v>
      </c>
      <c r="K116" s="661" t="s">
        <v>2622</v>
      </c>
      <c r="L116" s="662">
        <v>1385.62</v>
      </c>
      <c r="M116" s="662">
        <v>6928.0999999999995</v>
      </c>
      <c r="N116" s="661">
        <v>5</v>
      </c>
      <c r="O116" s="742">
        <v>2.5</v>
      </c>
      <c r="P116" s="662">
        <v>2771.24</v>
      </c>
      <c r="Q116" s="677">
        <v>0.4</v>
      </c>
      <c r="R116" s="661">
        <v>2</v>
      </c>
      <c r="S116" s="677">
        <v>0.4</v>
      </c>
      <c r="T116" s="742">
        <v>1.5</v>
      </c>
      <c r="U116" s="700">
        <v>0.6</v>
      </c>
    </row>
    <row r="117" spans="1:21" ht="14.4" customHeight="1" x14ac:dyDescent="0.3">
      <c r="A117" s="660">
        <v>21</v>
      </c>
      <c r="B117" s="661" t="s">
        <v>572</v>
      </c>
      <c r="C117" s="661">
        <v>89301211</v>
      </c>
      <c r="D117" s="740" t="s">
        <v>4043</v>
      </c>
      <c r="E117" s="741" t="s">
        <v>2756</v>
      </c>
      <c r="F117" s="661" t="s">
        <v>2725</v>
      </c>
      <c r="G117" s="661" t="s">
        <v>2882</v>
      </c>
      <c r="H117" s="661" t="s">
        <v>573</v>
      </c>
      <c r="I117" s="661" t="s">
        <v>2316</v>
      </c>
      <c r="J117" s="661" t="s">
        <v>2317</v>
      </c>
      <c r="K117" s="661" t="s">
        <v>2318</v>
      </c>
      <c r="L117" s="662">
        <v>146.84</v>
      </c>
      <c r="M117" s="662">
        <v>293.68</v>
      </c>
      <c r="N117" s="661">
        <v>2</v>
      </c>
      <c r="O117" s="742">
        <v>1.5</v>
      </c>
      <c r="P117" s="662">
        <v>146.84</v>
      </c>
      <c r="Q117" s="677">
        <v>0.5</v>
      </c>
      <c r="R117" s="661">
        <v>1</v>
      </c>
      <c r="S117" s="677">
        <v>0.5</v>
      </c>
      <c r="T117" s="742">
        <v>0.5</v>
      </c>
      <c r="U117" s="700">
        <v>0.33333333333333331</v>
      </c>
    </row>
    <row r="118" spans="1:21" ht="14.4" customHeight="1" x14ac:dyDescent="0.3">
      <c r="A118" s="660">
        <v>21</v>
      </c>
      <c r="B118" s="661" t="s">
        <v>572</v>
      </c>
      <c r="C118" s="661">
        <v>89301211</v>
      </c>
      <c r="D118" s="740" t="s">
        <v>4043</v>
      </c>
      <c r="E118" s="741" t="s">
        <v>2756</v>
      </c>
      <c r="F118" s="661" t="s">
        <v>2725</v>
      </c>
      <c r="G118" s="661" t="s">
        <v>2945</v>
      </c>
      <c r="H118" s="661" t="s">
        <v>573</v>
      </c>
      <c r="I118" s="661" t="s">
        <v>2946</v>
      </c>
      <c r="J118" s="661" t="s">
        <v>2313</v>
      </c>
      <c r="K118" s="661" t="s">
        <v>2947</v>
      </c>
      <c r="L118" s="662">
        <v>0</v>
      </c>
      <c r="M118" s="662">
        <v>0</v>
      </c>
      <c r="N118" s="661">
        <v>1</v>
      </c>
      <c r="O118" s="742">
        <v>0.5</v>
      </c>
      <c r="P118" s="662">
        <v>0</v>
      </c>
      <c r="Q118" s="677"/>
      <c r="R118" s="661">
        <v>1</v>
      </c>
      <c r="S118" s="677">
        <v>1</v>
      </c>
      <c r="T118" s="742">
        <v>0.5</v>
      </c>
      <c r="U118" s="700">
        <v>1</v>
      </c>
    </row>
    <row r="119" spans="1:21" ht="14.4" customHeight="1" x14ac:dyDescent="0.3">
      <c r="A119" s="660">
        <v>21</v>
      </c>
      <c r="B119" s="661" t="s">
        <v>572</v>
      </c>
      <c r="C119" s="661">
        <v>89301211</v>
      </c>
      <c r="D119" s="740" t="s">
        <v>4043</v>
      </c>
      <c r="E119" s="741" t="s">
        <v>2756</v>
      </c>
      <c r="F119" s="661" t="s">
        <v>2725</v>
      </c>
      <c r="G119" s="661" t="s">
        <v>2765</v>
      </c>
      <c r="H119" s="661" t="s">
        <v>573</v>
      </c>
      <c r="I119" s="661" t="s">
        <v>2766</v>
      </c>
      <c r="J119" s="661" t="s">
        <v>2767</v>
      </c>
      <c r="K119" s="661" t="s">
        <v>1745</v>
      </c>
      <c r="L119" s="662">
        <v>93.71</v>
      </c>
      <c r="M119" s="662">
        <v>93.71</v>
      </c>
      <c r="N119" s="661">
        <v>1</v>
      </c>
      <c r="O119" s="742">
        <v>0.5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21</v>
      </c>
      <c r="B120" s="661" t="s">
        <v>572</v>
      </c>
      <c r="C120" s="661">
        <v>89301211</v>
      </c>
      <c r="D120" s="740" t="s">
        <v>4043</v>
      </c>
      <c r="E120" s="741" t="s">
        <v>2756</v>
      </c>
      <c r="F120" s="661" t="s">
        <v>2725</v>
      </c>
      <c r="G120" s="661" t="s">
        <v>2765</v>
      </c>
      <c r="H120" s="661" t="s">
        <v>573</v>
      </c>
      <c r="I120" s="661" t="s">
        <v>2883</v>
      </c>
      <c r="J120" s="661" t="s">
        <v>2767</v>
      </c>
      <c r="K120" s="661" t="s">
        <v>727</v>
      </c>
      <c r="L120" s="662">
        <v>301.2</v>
      </c>
      <c r="M120" s="662">
        <v>301.2</v>
      </c>
      <c r="N120" s="661">
        <v>1</v>
      </c>
      <c r="O120" s="742">
        <v>0.5</v>
      </c>
      <c r="P120" s="662"/>
      <c r="Q120" s="677">
        <v>0</v>
      </c>
      <c r="R120" s="661"/>
      <c r="S120" s="677">
        <v>0</v>
      </c>
      <c r="T120" s="742"/>
      <c r="U120" s="700">
        <v>0</v>
      </c>
    </row>
    <row r="121" spans="1:21" ht="14.4" customHeight="1" x14ac:dyDescent="0.3">
      <c r="A121" s="660">
        <v>21</v>
      </c>
      <c r="B121" s="661" t="s">
        <v>572</v>
      </c>
      <c r="C121" s="661">
        <v>89301211</v>
      </c>
      <c r="D121" s="740" t="s">
        <v>4043</v>
      </c>
      <c r="E121" s="741" t="s">
        <v>2756</v>
      </c>
      <c r="F121" s="661" t="s">
        <v>2725</v>
      </c>
      <c r="G121" s="661" t="s">
        <v>2765</v>
      </c>
      <c r="H121" s="661" t="s">
        <v>573</v>
      </c>
      <c r="I121" s="661" t="s">
        <v>1744</v>
      </c>
      <c r="J121" s="661" t="s">
        <v>726</v>
      </c>
      <c r="K121" s="661" t="s">
        <v>1745</v>
      </c>
      <c r="L121" s="662">
        <v>93.71</v>
      </c>
      <c r="M121" s="662">
        <v>93.71</v>
      </c>
      <c r="N121" s="661">
        <v>1</v>
      </c>
      <c r="O121" s="742">
        <v>0.5</v>
      </c>
      <c r="P121" s="662">
        <v>93.71</v>
      </c>
      <c r="Q121" s="677">
        <v>1</v>
      </c>
      <c r="R121" s="661">
        <v>1</v>
      </c>
      <c r="S121" s="677">
        <v>1</v>
      </c>
      <c r="T121" s="742">
        <v>0.5</v>
      </c>
      <c r="U121" s="700">
        <v>1</v>
      </c>
    </row>
    <row r="122" spans="1:21" ht="14.4" customHeight="1" x14ac:dyDescent="0.3">
      <c r="A122" s="660">
        <v>21</v>
      </c>
      <c r="B122" s="661" t="s">
        <v>572</v>
      </c>
      <c r="C122" s="661">
        <v>89301211</v>
      </c>
      <c r="D122" s="740" t="s">
        <v>4043</v>
      </c>
      <c r="E122" s="741" t="s">
        <v>2756</v>
      </c>
      <c r="F122" s="661" t="s">
        <v>2725</v>
      </c>
      <c r="G122" s="661" t="s">
        <v>2760</v>
      </c>
      <c r="H122" s="661" t="s">
        <v>1429</v>
      </c>
      <c r="I122" s="661" t="s">
        <v>1553</v>
      </c>
      <c r="J122" s="661" t="s">
        <v>1554</v>
      </c>
      <c r="K122" s="661" t="s">
        <v>2613</v>
      </c>
      <c r="L122" s="662">
        <v>1300.49</v>
      </c>
      <c r="M122" s="662">
        <v>7802.9400000000005</v>
      </c>
      <c r="N122" s="661">
        <v>6</v>
      </c>
      <c r="O122" s="742">
        <v>3</v>
      </c>
      <c r="P122" s="662">
        <v>3901.4700000000003</v>
      </c>
      <c r="Q122" s="677">
        <v>0.5</v>
      </c>
      <c r="R122" s="661">
        <v>3</v>
      </c>
      <c r="S122" s="677">
        <v>0.5</v>
      </c>
      <c r="T122" s="742">
        <v>1.5</v>
      </c>
      <c r="U122" s="700">
        <v>0.5</v>
      </c>
    </row>
    <row r="123" spans="1:21" ht="14.4" customHeight="1" x14ac:dyDescent="0.3">
      <c r="A123" s="660">
        <v>21</v>
      </c>
      <c r="B123" s="661" t="s">
        <v>572</v>
      </c>
      <c r="C123" s="661">
        <v>89301211</v>
      </c>
      <c r="D123" s="740" t="s">
        <v>4043</v>
      </c>
      <c r="E123" s="741" t="s">
        <v>2756</v>
      </c>
      <c r="F123" s="661" t="s">
        <v>2725</v>
      </c>
      <c r="G123" s="661" t="s">
        <v>2907</v>
      </c>
      <c r="H123" s="661" t="s">
        <v>573</v>
      </c>
      <c r="I123" s="661" t="s">
        <v>2948</v>
      </c>
      <c r="J123" s="661" t="s">
        <v>1970</v>
      </c>
      <c r="K123" s="661" t="s">
        <v>2949</v>
      </c>
      <c r="L123" s="662">
        <v>908.53</v>
      </c>
      <c r="M123" s="662">
        <v>908.53</v>
      </c>
      <c r="N123" s="661">
        <v>1</v>
      </c>
      <c r="O123" s="742">
        <v>1</v>
      </c>
      <c r="P123" s="662">
        <v>908.53</v>
      </c>
      <c r="Q123" s="677">
        <v>1</v>
      </c>
      <c r="R123" s="661">
        <v>1</v>
      </c>
      <c r="S123" s="677">
        <v>1</v>
      </c>
      <c r="T123" s="742">
        <v>1</v>
      </c>
      <c r="U123" s="700">
        <v>1</v>
      </c>
    </row>
    <row r="124" spans="1:21" ht="14.4" customHeight="1" x14ac:dyDescent="0.3">
      <c r="A124" s="660">
        <v>21</v>
      </c>
      <c r="B124" s="661" t="s">
        <v>572</v>
      </c>
      <c r="C124" s="661">
        <v>89301211</v>
      </c>
      <c r="D124" s="740" t="s">
        <v>4043</v>
      </c>
      <c r="E124" s="741" t="s">
        <v>2756</v>
      </c>
      <c r="F124" s="661" t="s">
        <v>2725</v>
      </c>
      <c r="G124" s="661" t="s">
        <v>2918</v>
      </c>
      <c r="H124" s="661" t="s">
        <v>573</v>
      </c>
      <c r="I124" s="661" t="s">
        <v>1326</v>
      </c>
      <c r="J124" s="661" t="s">
        <v>1327</v>
      </c>
      <c r="K124" s="661" t="s">
        <v>1328</v>
      </c>
      <c r="L124" s="662">
        <v>108.44</v>
      </c>
      <c r="M124" s="662">
        <v>216.88</v>
      </c>
      <c r="N124" s="661">
        <v>2</v>
      </c>
      <c r="O124" s="742">
        <v>1</v>
      </c>
      <c r="P124" s="662"/>
      <c r="Q124" s="677">
        <v>0</v>
      </c>
      <c r="R124" s="661"/>
      <c r="S124" s="677">
        <v>0</v>
      </c>
      <c r="T124" s="742"/>
      <c r="U124" s="700">
        <v>0</v>
      </c>
    </row>
    <row r="125" spans="1:21" ht="14.4" customHeight="1" x14ac:dyDescent="0.3">
      <c r="A125" s="660">
        <v>21</v>
      </c>
      <c r="B125" s="661" t="s">
        <v>572</v>
      </c>
      <c r="C125" s="661">
        <v>89301211</v>
      </c>
      <c r="D125" s="740" t="s">
        <v>4043</v>
      </c>
      <c r="E125" s="741" t="s">
        <v>2756</v>
      </c>
      <c r="F125" s="661" t="s">
        <v>2725</v>
      </c>
      <c r="G125" s="661" t="s">
        <v>2918</v>
      </c>
      <c r="H125" s="661" t="s">
        <v>573</v>
      </c>
      <c r="I125" s="661" t="s">
        <v>2950</v>
      </c>
      <c r="J125" s="661" t="s">
        <v>1327</v>
      </c>
      <c r="K125" s="661" t="s">
        <v>1110</v>
      </c>
      <c r="L125" s="662">
        <v>54.23</v>
      </c>
      <c r="M125" s="662">
        <v>54.23</v>
      </c>
      <c r="N125" s="661">
        <v>1</v>
      </c>
      <c r="O125" s="742">
        <v>0.5</v>
      </c>
      <c r="P125" s="662"/>
      <c r="Q125" s="677">
        <v>0</v>
      </c>
      <c r="R125" s="661"/>
      <c r="S125" s="677">
        <v>0</v>
      </c>
      <c r="T125" s="742"/>
      <c r="U125" s="700">
        <v>0</v>
      </c>
    </row>
    <row r="126" spans="1:21" ht="14.4" customHeight="1" x14ac:dyDescent="0.3">
      <c r="A126" s="660">
        <v>21</v>
      </c>
      <c r="B126" s="661" t="s">
        <v>572</v>
      </c>
      <c r="C126" s="661">
        <v>89301211</v>
      </c>
      <c r="D126" s="740" t="s">
        <v>4043</v>
      </c>
      <c r="E126" s="741" t="s">
        <v>2756</v>
      </c>
      <c r="F126" s="661" t="s">
        <v>2725</v>
      </c>
      <c r="G126" s="661" t="s">
        <v>2815</v>
      </c>
      <c r="H126" s="661" t="s">
        <v>1429</v>
      </c>
      <c r="I126" s="661" t="s">
        <v>1609</v>
      </c>
      <c r="J126" s="661" t="s">
        <v>2672</v>
      </c>
      <c r="K126" s="661" t="s">
        <v>1607</v>
      </c>
      <c r="L126" s="662">
        <v>21.06</v>
      </c>
      <c r="M126" s="662">
        <v>294.83999999999997</v>
      </c>
      <c r="N126" s="661">
        <v>14</v>
      </c>
      <c r="O126" s="742">
        <v>1</v>
      </c>
      <c r="P126" s="662">
        <v>294.83999999999997</v>
      </c>
      <c r="Q126" s="677">
        <v>1</v>
      </c>
      <c r="R126" s="661">
        <v>14</v>
      </c>
      <c r="S126" s="677">
        <v>1</v>
      </c>
      <c r="T126" s="742">
        <v>1</v>
      </c>
      <c r="U126" s="700">
        <v>1</v>
      </c>
    </row>
    <row r="127" spans="1:21" ht="14.4" customHeight="1" x14ac:dyDescent="0.3">
      <c r="A127" s="660">
        <v>21</v>
      </c>
      <c r="B127" s="661" t="s">
        <v>572</v>
      </c>
      <c r="C127" s="661">
        <v>89301211</v>
      </c>
      <c r="D127" s="740" t="s">
        <v>4043</v>
      </c>
      <c r="E127" s="741" t="s">
        <v>2756</v>
      </c>
      <c r="F127" s="661" t="s">
        <v>2725</v>
      </c>
      <c r="G127" s="661" t="s">
        <v>2815</v>
      </c>
      <c r="H127" s="661" t="s">
        <v>1429</v>
      </c>
      <c r="I127" s="661" t="s">
        <v>2951</v>
      </c>
      <c r="J127" s="661" t="s">
        <v>2952</v>
      </c>
      <c r="K127" s="661" t="s">
        <v>2818</v>
      </c>
      <c r="L127" s="662">
        <v>129.51</v>
      </c>
      <c r="M127" s="662">
        <v>2719.71</v>
      </c>
      <c r="N127" s="661">
        <v>21</v>
      </c>
      <c r="O127" s="742">
        <v>0.5</v>
      </c>
      <c r="P127" s="662">
        <v>2719.71</v>
      </c>
      <c r="Q127" s="677">
        <v>1</v>
      </c>
      <c r="R127" s="661">
        <v>21</v>
      </c>
      <c r="S127" s="677">
        <v>1</v>
      </c>
      <c r="T127" s="742">
        <v>0.5</v>
      </c>
      <c r="U127" s="700">
        <v>1</v>
      </c>
    </row>
    <row r="128" spans="1:21" ht="14.4" customHeight="1" x14ac:dyDescent="0.3">
      <c r="A128" s="660">
        <v>21</v>
      </c>
      <c r="B128" s="661" t="s">
        <v>572</v>
      </c>
      <c r="C128" s="661">
        <v>89301211</v>
      </c>
      <c r="D128" s="740" t="s">
        <v>4043</v>
      </c>
      <c r="E128" s="741" t="s">
        <v>2756</v>
      </c>
      <c r="F128" s="661" t="s">
        <v>2725</v>
      </c>
      <c r="G128" s="661" t="s">
        <v>2815</v>
      </c>
      <c r="H128" s="661" t="s">
        <v>1429</v>
      </c>
      <c r="I128" s="661" t="s">
        <v>2953</v>
      </c>
      <c r="J128" s="661" t="s">
        <v>2954</v>
      </c>
      <c r="K128" s="661" t="s">
        <v>2818</v>
      </c>
      <c r="L128" s="662">
        <v>127.34</v>
      </c>
      <c r="M128" s="662">
        <v>1782.76</v>
      </c>
      <c r="N128" s="661">
        <v>14</v>
      </c>
      <c r="O128" s="742">
        <v>0.5</v>
      </c>
      <c r="P128" s="662"/>
      <c r="Q128" s="677">
        <v>0</v>
      </c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21</v>
      </c>
      <c r="B129" s="661" t="s">
        <v>572</v>
      </c>
      <c r="C129" s="661">
        <v>89301211</v>
      </c>
      <c r="D129" s="740" t="s">
        <v>4043</v>
      </c>
      <c r="E129" s="741" t="s">
        <v>2756</v>
      </c>
      <c r="F129" s="661" t="s">
        <v>2725</v>
      </c>
      <c r="G129" s="661" t="s">
        <v>2865</v>
      </c>
      <c r="H129" s="661" t="s">
        <v>573</v>
      </c>
      <c r="I129" s="661" t="s">
        <v>2866</v>
      </c>
      <c r="J129" s="661" t="s">
        <v>2867</v>
      </c>
      <c r="K129" s="661" t="s">
        <v>2868</v>
      </c>
      <c r="L129" s="662">
        <v>99.11</v>
      </c>
      <c r="M129" s="662">
        <v>99.11</v>
      </c>
      <c r="N129" s="661">
        <v>1</v>
      </c>
      <c r="O129" s="742">
        <v>0.5</v>
      </c>
      <c r="P129" s="662"/>
      <c r="Q129" s="677">
        <v>0</v>
      </c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21</v>
      </c>
      <c r="B130" s="661" t="s">
        <v>572</v>
      </c>
      <c r="C130" s="661">
        <v>89301211</v>
      </c>
      <c r="D130" s="740" t="s">
        <v>4043</v>
      </c>
      <c r="E130" s="741" t="s">
        <v>2756</v>
      </c>
      <c r="F130" s="661" t="s">
        <v>2725</v>
      </c>
      <c r="G130" s="661" t="s">
        <v>2922</v>
      </c>
      <c r="H130" s="661" t="s">
        <v>573</v>
      </c>
      <c r="I130" s="661" t="s">
        <v>776</v>
      </c>
      <c r="J130" s="661" t="s">
        <v>2923</v>
      </c>
      <c r="K130" s="661" t="s">
        <v>2924</v>
      </c>
      <c r="L130" s="662">
        <v>0</v>
      </c>
      <c r="M130" s="662">
        <v>0</v>
      </c>
      <c r="N130" s="661">
        <v>3</v>
      </c>
      <c r="O130" s="742">
        <v>0.5</v>
      </c>
      <c r="P130" s="662">
        <v>0</v>
      </c>
      <c r="Q130" s="677"/>
      <c r="R130" s="661">
        <v>3</v>
      </c>
      <c r="S130" s="677">
        <v>1</v>
      </c>
      <c r="T130" s="742">
        <v>0.5</v>
      </c>
      <c r="U130" s="700">
        <v>1</v>
      </c>
    </row>
    <row r="131" spans="1:21" ht="14.4" customHeight="1" x14ac:dyDescent="0.3">
      <c r="A131" s="660">
        <v>21</v>
      </c>
      <c r="B131" s="661" t="s">
        <v>572</v>
      </c>
      <c r="C131" s="661">
        <v>89301211</v>
      </c>
      <c r="D131" s="740" t="s">
        <v>4043</v>
      </c>
      <c r="E131" s="741" t="s">
        <v>2756</v>
      </c>
      <c r="F131" s="661" t="s">
        <v>2725</v>
      </c>
      <c r="G131" s="661" t="s">
        <v>2869</v>
      </c>
      <c r="H131" s="661" t="s">
        <v>573</v>
      </c>
      <c r="I131" s="661" t="s">
        <v>2955</v>
      </c>
      <c r="J131" s="661" t="s">
        <v>2871</v>
      </c>
      <c r="K131" s="661" t="s">
        <v>2956</v>
      </c>
      <c r="L131" s="662">
        <v>55.16</v>
      </c>
      <c r="M131" s="662">
        <v>55.16</v>
      </c>
      <c r="N131" s="661">
        <v>1</v>
      </c>
      <c r="O131" s="742">
        <v>0.5</v>
      </c>
      <c r="P131" s="662"/>
      <c r="Q131" s="677">
        <v>0</v>
      </c>
      <c r="R131" s="661"/>
      <c r="S131" s="677">
        <v>0</v>
      </c>
      <c r="T131" s="742"/>
      <c r="U131" s="700">
        <v>0</v>
      </c>
    </row>
    <row r="132" spans="1:21" ht="14.4" customHeight="1" x14ac:dyDescent="0.3">
      <c r="A132" s="660">
        <v>21</v>
      </c>
      <c r="B132" s="661" t="s">
        <v>572</v>
      </c>
      <c r="C132" s="661">
        <v>89301211</v>
      </c>
      <c r="D132" s="740" t="s">
        <v>4043</v>
      </c>
      <c r="E132" s="741" t="s">
        <v>2756</v>
      </c>
      <c r="F132" s="661" t="s">
        <v>2725</v>
      </c>
      <c r="G132" s="661" t="s">
        <v>2957</v>
      </c>
      <c r="H132" s="661" t="s">
        <v>1429</v>
      </c>
      <c r="I132" s="661" t="s">
        <v>2191</v>
      </c>
      <c r="J132" s="661" t="s">
        <v>2192</v>
      </c>
      <c r="K132" s="661" t="s">
        <v>2701</v>
      </c>
      <c r="L132" s="662">
        <v>140.94999999999999</v>
      </c>
      <c r="M132" s="662">
        <v>281.89999999999998</v>
      </c>
      <c r="N132" s="661">
        <v>2</v>
      </c>
      <c r="O132" s="742">
        <v>0.5</v>
      </c>
      <c r="P132" s="662">
        <v>281.89999999999998</v>
      </c>
      <c r="Q132" s="677">
        <v>1</v>
      </c>
      <c r="R132" s="661">
        <v>2</v>
      </c>
      <c r="S132" s="677">
        <v>1</v>
      </c>
      <c r="T132" s="742">
        <v>0.5</v>
      </c>
      <c r="U132" s="700">
        <v>1</v>
      </c>
    </row>
    <row r="133" spans="1:21" ht="14.4" customHeight="1" x14ac:dyDescent="0.3">
      <c r="A133" s="660">
        <v>21</v>
      </c>
      <c r="B133" s="661" t="s">
        <v>572</v>
      </c>
      <c r="C133" s="661">
        <v>89301211</v>
      </c>
      <c r="D133" s="740" t="s">
        <v>4043</v>
      </c>
      <c r="E133" s="741" t="s">
        <v>2756</v>
      </c>
      <c r="F133" s="661" t="s">
        <v>2725</v>
      </c>
      <c r="G133" s="661" t="s">
        <v>2768</v>
      </c>
      <c r="H133" s="661" t="s">
        <v>573</v>
      </c>
      <c r="I133" s="661" t="s">
        <v>2958</v>
      </c>
      <c r="J133" s="661" t="s">
        <v>1407</v>
      </c>
      <c r="K133" s="661" t="s">
        <v>712</v>
      </c>
      <c r="L133" s="662">
        <v>0</v>
      </c>
      <c r="M133" s="662">
        <v>0</v>
      </c>
      <c r="N133" s="661">
        <v>1</v>
      </c>
      <c r="O133" s="742">
        <v>1</v>
      </c>
      <c r="P133" s="662"/>
      <c r="Q133" s="677"/>
      <c r="R133" s="661"/>
      <c r="S133" s="677">
        <v>0</v>
      </c>
      <c r="T133" s="742"/>
      <c r="U133" s="700">
        <v>0</v>
      </c>
    </row>
    <row r="134" spans="1:21" ht="14.4" customHeight="1" x14ac:dyDescent="0.3">
      <c r="A134" s="660">
        <v>21</v>
      </c>
      <c r="B134" s="661" t="s">
        <v>572</v>
      </c>
      <c r="C134" s="661">
        <v>89301211</v>
      </c>
      <c r="D134" s="740" t="s">
        <v>4043</v>
      </c>
      <c r="E134" s="741" t="s">
        <v>2756</v>
      </c>
      <c r="F134" s="661" t="s">
        <v>2725</v>
      </c>
      <c r="G134" s="661" t="s">
        <v>2768</v>
      </c>
      <c r="H134" s="661" t="s">
        <v>573</v>
      </c>
      <c r="I134" s="661" t="s">
        <v>2959</v>
      </c>
      <c r="J134" s="661" t="s">
        <v>991</v>
      </c>
      <c r="K134" s="661" t="s">
        <v>2960</v>
      </c>
      <c r="L134" s="662">
        <v>206.04</v>
      </c>
      <c r="M134" s="662">
        <v>206.04</v>
      </c>
      <c r="N134" s="661">
        <v>1</v>
      </c>
      <c r="O134" s="742">
        <v>0.5</v>
      </c>
      <c r="P134" s="662"/>
      <c r="Q134" s="677">
        <v>0</v>
      </c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21</v>
      </c>
      <c r="B135" s="661" t="s">
        <v>572</v>
      </c>
      <c r="C135" s="661">
        <v>89301211</v>
      </c>
      <c r="D135" s="740" t="s">
        <v>4043</v>
      </c>
      <c r="E135" s="741" t="s">
        <v>2756</v>
      </c>
      <c r="F135" s="661" t="s">
        <v>2727</v>
      </c>
      <c r="G135" s="661" t="s">
        <v>2873</v>
      </c>
      <c r="H135" s="661" t="s">
        <v>573</v>
      </c>
      <c r="I135" s="661" t="s">
        <v>2874</v>
      </c>
      <c r="J135" s="661" t="s">
        <v>2875</v>
      </c>
      <c r="K135" s="661" t="s">
        <v>2876</v>
      </c>
      <c r="L135" s="662">
        <v>1000</v>
      </c>
      <c r="M135" s="662">
        <v>1000</v>
      </c>
      <c r="N135" s="661">
        <v>1</v>
      </c>
      <c r="O135" s="742">
        <v>1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21</v>
      </c>
      <c r="B136" s="661" t="s">
        <v>572</v>
      </c>
      <c r="C136" s="661">
        <v>89301211</v>
      </c>
      <c r="D136" s="740" t="s">
        <v>4043</v>
      </c>
      <c r="E136" s="741" t="s">
        <v>2757</v>
      </c>
      <c r="F136" s="661" t="s">
        <v>2725</v>
      </c>
      <c r="G136" s="661" t="s">
        <v>2877</v>
      </c>
      <c r="H136" s="661" t="s">
        <v>573</v>
      </c>
      <c r="I136" s="661" t="s">
        <v>650</v>
      </c>
      <c r="J136" s="661" t="s">
        <v>651</v>
      </c>
      <c r="K136" s="661" t="s">
        <v>2936</v>
      </c>
      <c r="L136" s="662">
        <v>40.58</v>
      </c>
      <c r="M136" s="662">
        <v>81.16</v>
      </c>
      <c r="N136" s="661">
        <v>2</v>
      </c>
      <c r="O136" s="742">
        <v>1</v>
      </c>
      <c r="P136" s="662">
        <v>81.16</v>
      </c>
      <c r="Q136" s="677">
        <v>1</v>
      </c>
      <c r="R136" s="661">
        <v>2</v>
      </c>
      <c r="S136" s="677">
        <v>1</v>
      </c>
      <c r="T136" s="742">
        <v>1</v>
      </c>
      <c r="U136" s="700">
        <v>1</v>
      </c>
    </row>
    <row r="137" spans="1:21" ht="14.4" customHeight="1" x14ac:dyDescent="0.3">
      <c r="A137" s="660">
        <v>21</v>
      </c>
      <c r="B137" s="661" t="s">
        <v>572</v>
      </c>
      <c r="C137" s="661">
        <v>89301211</v>
      </c>
      <c r="D137" s="740" t="s">
        <v>4043</v>
      </c>
      <c r="E137" s="741" t="s">
        <v>2757</v>
      </c>
      <c r="F137" s="661" t="s">
        <v>2725</v>
      </c>
      <c r="G137" s="661" t="s">
        <v>2880</v>
      </c>
      <c r="H137" s="661" t="s">
        <v>1429</v>
      </c>
      <c r="I137" s="661" t="s">
        <v>1542</v>
      </c>
      <c r="J137" s="661" t="s">
        <v>2663</v>
      </c>
      <c r="K137" s="661" t="s">
        <v>2664</v>
      </c>
      <c r="L137" s="662">
        <v>10.26</v>
      </c>
      <c r="M137" s="662">
        <v>10.26</v>
      </c>
      <c r="N137" s="661">
        <v>1</v>
      </c>
      <c r="O137" s="742">
        <v>0.5</v>
      </c>
      <c r="P137" s="662"/>
      <c r="Q137" s="677">
        <v>0</v>
      </c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21</v>
      </c>
      <c r="B138" s="661" t="s">
        <v>572</v>
      </c>
      <c r="C138" s="661">
        <v>89301211</v>
      </c>
      <c r="D138" s="740" t="s">
        <v>4043</v>
      </c>
      <c r="E138" s="741" t="s">
        <v>2757</v>
      </c>
      <c r="F138" s="661" t="s">
        <v>2725</v>
      </c>
      <c r="G138" s="661" t="s">
        <v>2932</v>
      </c>
      <c r="H138" s="661" t="s">
        <v>573</v>
      </c>
      <c r="I138" s="661" t="s">
        <v>987</v>
      </c>
      <c r="J138" s="661" t="s">
        <v>2148</v>
      </c>
      <c r="K138" s="661" t="s">
        <v>989</v>
      </c>
      <c r="L138" s="662">
        <v>113.66</v>
      </c>
      <c r="M138" s="662">
        <v>113.66</v>
      </c>
      <c r="N138" s="661">
        <v>1</v>
      </c>
      <c r="O138" s="742">
        <v>1</v>
      </c>
      <c r="P138" s="662">
        <v>113.66</v>
      </c>
      <c r="Q138" s="677">
        <v>1</v>
      </c>
      <c r="R138" s="661">
        <v>1</v>
      </c>
      <c r="S138" s="677">
        <v>1</v>
      </c>
      <c r="T138" s="742">
        <v>1</v>
      </c>
      <c r="U138" s="700">
        <v>1</v>
      </c>
    </row>
    <row r="139" spans="1:21" ht="14.4" customHeight="1" x14ac:dyDescent="0.3">
      <c r="A139" s="660">
        <v>21</v>
      </c>
      <c r="B139" s="661" t="s">
        <v>572</v>
      </c>
      <c r="C139" s="661">
        <v>89301211</v>
      </c>
      <c r="D139" s="740" t="s">
        <v>4043</v>
      </c>
      <c r="E139" s="741" t="s">
        <v>2757</v>
      </c>
      <c r="F139" s="661" t="s">
        <v>2725</v>
      </c>
      <c r="G139" s="661" t="s">
        <v>2932</v>
      </c>
      <c r="H139" s="661" t="s">
        <v>573</v>
      </c>
      <c r="I139" s="661" t="s">
        <v>2961</v>
      </c>
      <c r="J139" s="661" t="s">
        <v>2148</v>
      </c>
      <c r="K139" s="661" t="s">
        <v>2962</v>
      </c>
      <c r="L139" s="662">
        <v>0</v>
      </c>
      <c r="M139" s="662">
        <v>0</v>
      </c>
      <c r="N139" s="661">
        <v>1</v>
      </c>
      <c r="O139" s="742">
        <v>0.5</v>
      </c>
      <c r="P139" s="662"/>
      <c r="Q139" s="677"/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21</v>
      </c>
      <c r="B140" s="661" t="s">
        <v>572</v>
      </c>
      <c r="C140" s="661">
        <v>89301211</v>
      </c>
      <c r="D140" s="740" t="s">
        <v>4043</v>
      </c>
      <c r="E140" s="741" t="s">
        <v>2757</v>
      </c>
      <c r="F140" s="661" t="s">
        <v>2725</v>
      </c>
      <c r="G140" s="661" t="s">
        <v>2761</v>
      </c>
      <c r="H140" s="661" t="s">
        <v>573</v>
      </c>
      <c r="I140" s="661" t="s">
        <v>2770</v>
      </c>
      <c r="J140" s="661" t="s">
        <v>1063</v>
      </c>
      <c r="K140" s="661" t="s">
        <v>1514</v>
      </c>
      <c r="L140" s="662">
        <v>0</v>
      </c>
      <c r="M140" s="662">
        <v>0</v>
      </c>
      <c r="N140" s="661">
        <v>1</v>
      </c>
      <c r="O140" s="742">
        <v>0.5</v>
      </c>
      <c r="P140" s="662"/>
      <c r="Q140" s="677"/>
      <c r="R140" s="661"/>
      <c r="S140" s="677">
        <v>0</v>
      </c>
      <c r="T140" s="742"/>
      <c r="U140" s="700">
        <v>0</v>
      </c>
    </row>
    <row r="141" spans="1:21" ht="14.4" customHeight="1" x14ac:dyDescent="0.3">
      <c r="A141" s="660">
        <v>21</v>
      </c>
      <c r="B141" s="661" t="s">
        <v>572</v>
      </c>
      <c r="C141" s="661">
        <v>89301211</v>
      </c>
      <c r="D141" s="740" t="s">
        <v>4043</v>
      </c>
      <c r="E141" s="741" t="s">
        <v>2757</v>
      </c>
      <c r="F141" s="661" t="s">
        <v>2725</v>
      </c>
      <c r="G141" s="661" t="s">
        <v>2963</v>
      </c>
      <c r="H141" s="661" t="s">
        <v>573</v>
      </c>
      <c r="I141" s="661" t="s">
        <v>665</v>
      </c>
      <c r="J141" s="661" t="s">
        <v>2964</v>
      </c>
      <c r="K141" s="661" t="s">
        <v>2965</v>
      </c>
      <c r="L141" s="662">
        <v>18.11</v>
      </c>
      <c r="M141" s="662">
        <v>18.11</v>
      </c>
      <c r="N141" s="661">
        <v>1</v>
      </c>
      <c r="O141" s="742">
        <v>0.5</v>
      </c>
      <c r="P141" s="662">
        <v>18.11</v>
      </c>
      <c r="Q141" s="677">
        <v>1</v>
      </c>
      <c r="R141" s="661">
        <v>1</v>
      </c>
      <c r="S141" s="677">
        <v>1</v>
      </c>
      <c r="T141" s="742">
        <v>0.5</v>
      </c>
      <c r="U141" s="700">
        <v>1</v>
      </c>
    </row>
    <row r="142" spans="1:21" ht="14.4" customHeight="1" x14ac:dyDescent="0.3">
      <c r="A142" s="660">
        <v>21</v>
      </c>
      <c r="B142" s="661" t="s">
        <v>572</v>
      </c>
      <c r="C142" s="661">
        <v>89301211</v>
      </c>
      <c r="D142" s="740" t="s">
        <v>4043</v>
      </c>
      <c r="E142" s="741" t="s">
        <v>2757</v>
      </c>
      <c r="F142" s="661" t="s">
        <v>2725</v>
      </c>
      <c r="G142" s="661" t="s">
        <v>2835</v>
      </c>
      <c r="H142" s="661" t="s">
        <v>573</v>
      </c>
      <c r="I142" s="661" t="s">
        <v>1066</v>
      </c>
      <c r="J142" s="661" t="s">
        <v>2966</v>
      </c>
      <c r="K142" s="661" t="s">
        <v>2967</v>
      </c>
      <c r="L142" s="662">
        <v>969.48</v>
      </c>
      <c r="M142" s="662">
        <v>1938.96</v>
      </c>
      <c r="N142" s="661">
        <v>2</v>
      </c>
      <c r="O142" s="742">
        <v>1</v>
      </c>
      <c r="P142" s="662">
        <v>1938.96</v>
      </c>
      <c r="Q142" s="677">
        <v>1</v>
      </c>
      <c r="R142" s="661">
        <v>2</v>
      </c>
      <c r="S142" s="677">
        <v>1</v>
      </c>
      <c r="T142" s="742">
        <v>1</v>
      </c>
      <c r="U142" s="700">
        <v>1</v>
      </c>
    </row>
    <row r="143" spans="1:21" ht="14.4" customHeight="1" x14ac:dyDescent="0.3">
      <c r="A143" s="660">
        <v>21</v>
      </c>
      <c r="B143" s="661" t="s">
        <v>572</v>
      </c>
      <c r="C143" s="661">
        <v>89301211</v>
      </c>
      <c r="D143" s="740" t="s">
        <v>4043</v>
      </c>
      <c r="E143" s="741" t="s">
        <v>2757</v>
      </c>
      <c r="F143" s="661" t="s">
        <v>2725</v>
      </c>
      <c r="G143" s="661" t="s">
        <v>2771</v>
      </c>
      <c r="H143" s="661" t="s">
        <v>573</v>
      </c>
      <c r="I143" s="661" t="s">
        <v>855</v>
      </c>
      <c r="J143" s="661" t="s">
        <v>2772</v>
      </c>
      <c r="K143" s="661" t="s">
        <v>2773</v>
      </c>
      <c r="L143" s="662">
        <v>53.57</v>
      </c>
      <c r="M143" s="662">
        <v>267.85000000000002</v>
      </c>
      <c r="N143" s="661">
        <v>5</v>
      </c>
      <c r="O143" s="742">
        <v>3</v>
      </c>
      <c r="P143" s="662">
        <v>160.71</v>
      </c>
      <c r="Q143" s="677">
        <v>0.6</v>
      </c>
      <c r="R143" s="661">
        <v>3</v>
      </c>
      <c r="S143" s="677">
        <v>0.6</v>
      </c>
      <c r="T143" s="742">
        <v>2</v>
      </c>
      <c r="U143" s="700">
        <v>0.66666666666666663</v>
      </c>
    </row>
    <row r="144" spans="1:21" ht="14.4" customHeight="1" x14ac:dyDescent="0.3">
      <c r="A144" s="660">
        <v>21</v>
      </c>
      <c r="B144" s="661" t="s">
        <v>572</v>
      </c>
      <c r="C144" s="661">
        <v>89301211</v>
      </c>
      <c r="D144" s="740" t="s">
        <v>4043</v>
      </c>
      <c r="E144" s="741" t="s">
        <v>2757</v>
      </c>
      <c r="F144" s="661" t="s">
        <v>2725</v>
      </c>
      <c r="G144" s="661" t="s">
        <v>2943</v>
      </c>
      <c r="H144" s="661" t="s">
        <v>573</v>
      </c>
      <c r="I144" s="661" t="s">
        <v>2968</v>
      </c>
      <c r="J144" s="661" t="s">
        <v>2969</v>
      </c>
      <c r="K144" s="661" t="s">
        <v>2970</v>
      </c>
      <c r="L144" s="662">
        <v>16.5</v>
      </c>
      <c r="M144" s="662">
        <v>16.5</v>
      </c>
      <c r="N144" s="661">
        <v>1</v>
      </c>
      <c r="O144" s="742">
        <v>1</v>
      </c>
      <c r="P144" s="662">
        <v>16.5</v>
      </c>
      <c r="Q144" s="677">
        <v>1</v>
      </c>
      <c r="R144" s="661">
        <v>1</v>
      </c>
      <c r="S144" s="677">
        <v>1</v>
      </c>
      <c r="T144" s="742">
        <v>1</v>
      </c>
      <c r="U144" s="700">
        <v>1</v>
      </c>
    </row>
    <row r="145" spans="1:21" ht="14.4" customHeight="1" x14ac:dyDescent="0.3">
      <c r="A145" s="660">
        <v>21</v>
      </c>
      <c r="B145" s="661" t="s">
        <v>572</v>
      </c>
      <c r="C145" s="661">
        <v>89301211</v>
      </c>
      <c r="D145" s="740" t="s">
        <v>4043</v>
      </c>
      <c r="E145" s="741" t="s">
        <v>2757</v>
      </c>
      <c r="F145" s="661" t="s">
        <v>2725</v>
      </c>
      <c r="G145" s="661" t="s">
        <v>2813</v>
      </c>
      <c r="H145" s="661" t="s">
        <v>1429</v>
      </c>
      <c r="I145" s="661" t="s">
        <v>2859</v>
      </c>
      <c r="J145" s="661" t="s">
        <v>1447</v>
      </c>
      <c r="K145" s="661" t="s">
        <v>2622</v>
      </c>
      <c r="L145" s="662">
        <v>815.1</v>
      </c>
      <c r="M145" s="662">
        <v>1630.2</v>
      </c>
      <c r="N145" s="661">
        <v>2</v>
      </c>
      <c r="O145" s="742">
        <v>1</v>
      </c>
      <c r="P145" s="662">
        <v>1630.2</v>
      </c>
      <c r="Q145" s="677">
        <v>1</v>
      </c>
      <c r="R145" s="661">
        <v>2</v>
      </c>
      <c r="S145" s="677">
        <v>1</v>
      </c>
      <c r="T145" s="742">
        <v>1</v>
      </c>
      <c r="U145" s="700">
        <v>1</v>
      </c>
    </row>
    <row r="146" spans="1:21" ht="14.4" customHeight="1" x14ac:dyDescent="0.3">
      <c r="A146" s="660">
        <v>21</v>
      </c>
      <c r="B146" s="661" t="s">
        <v>572</v>
      </c>
      <c r="C146" s="661">
        <v>89301211</v>
      </c>
      <c r="D146" s="740" t="s">
        <v>4043</v>
      </c>
      <c r="E146" s="741" t="s">
        <v>2757</v>
      </c>
      <c r="F146" s="661" t="s">
        <v>2725</v>
      </c>
      <c r="G146" s="661" t="s">
        <v>2813</v>
      </c>
      <c r="H146" s="661" t="s">
        <v>1429</v>
      </c>
      <c r="I146" s="661" t="s">
        <v>1480</v>
      </c>
      <c r="J146" s="661" t="s">
        <v>1481</v>
      </c>
      <c r="K146" s="661" t="s">
        <v>2622</v>
      </c>
      <c r="L146" s="662">
        <v>1385.62</v>
      </c>
      <c r="M146" s="662">
        <v>1385.62</v>
      </c>
      <c r="N146" s="661">
        <v>1</v>
      </c>
      <c r="O146" s="742">
        <v>0.5</v>
      </c>
      <c r="P146" s="662"/>
      <c r="Q146" s="677">
        <v>0</v>
      </c>
      <c r="R146" s="661"/>
      <c r="S146" s="677">
        <v>0</v>
      </c>
      <c r="T146" s="742"/>
      <c r="U146" s="700">
        <v>0</v>
      </c>
    </row>
    <row r="147" spans="1:21" ht="14.4" customHeight="1" x14ac:dyDescent="0.3">
      <c r="A147" s="660">
        <v>21</v>
      </c>
      <c r="B147" s="661" t="s">
        <v>572</v>
      </c>
      <c r="C147" s="661">
        <v>89301211</v>
      </c>
      <c r="D147" s="740" t="s">
        <v>4043</v>
      </c>
      <c r="E147" s="741" t="s">
        <v>2757</v>
      </c>
      <c r="F147" s="661" t="s">
        <v>2725</v>
      </c>
      <c r="G147" s="661" t="s">
        <v>2765</v>
      </c>
      <c r="H147" s="661" t="s">
        <v>573</v>
      </c>
      <c r="I147" s="661" t="s">
        <v>1744</v>
      </c>
      <c r="J147" s="661" t="s">
        <v>726</v>
      </c>
      <c r="K147" s="661" t="s">
        <v>1745</v>
      </c>
      <c r="L147" s="662">
        <v>93.71</v>
      </c>
      <c r="M147" s="662">
        <v>281.13</v>
      </c>
      <c r="N147" s="661">
        <v>3</v>
      </c>
      <c r="O147" s="742">
        <v>1.5</v>
      </c>
      <c r="P147" s="662"/>
      <c r="Q147" s="677">
        <v>0</v>
      </c>
      <c r="R147" s="661"/>
      <c r="S147" s="677">
        <v>0</v>
      </c>
      <c r="T147" s="742"/>
      <c r="U147" s="700">
        <v>0</v>
      </c>
    </row>
    <row r="148" spans="1:21" ht="14.4" customHeight="1" x14ac:dyDescent="0.3">
      <c r="A148" s="660">
        <v>21</v>
      </c>
      <c r="B148" s="661" t="s">
        <v>572</v>
      </c>
      <c r="C148" s="661">
        <v>89301211</v>
      </c>
      <c r="D148" s="740" t="s">
        <v>4043</v>
      </c>
      <c r="E148" s="741" t="s">
        <v>2757</v>
      </c>
      <c r="F148" s="661" t="s">
        <v>2725</v>
      </c>
      <c r="G148" s="661" t="s">
        <v>2760</v>
      </c>
      <c r="H148" s="661" t="s">
        <v>1429</v>
      </c>
      <c r="I148" s="661" t="s">
        <v>1553</v>
      </c>
      <c r="J148" s="661" t="s">
        <v>1554</v>
      </c>
      <c r="K148" s="661" t="s">
        <v>2613</v>
      </c>
      <c r="L148" s="662">
        <v>1300.49</v>
      </c>
      <c r="M148" s="662">
        <v>5201.96</v>
      </c>
      <c r="N148" s="661">
        <v>4</v>
      </c>
      <c r="O148" s="742">
        <v>3</v>
      </c>
      <c r="P148" s="662">
        <v>5201.96</v>
      </c>
      <c r="Q148" s="677">
        <v>1</v>
      </c>
      <c r="R148" s="661">
        <v>4</v>
      </c>
      <c r="S148" s="677">
        <v>1</v>
      </c>
      <c r="T148" s="742">
        <v>3</v>
      </c>
      <c r="U148" s="700">
        <v>1</v>
      </c>
    </row>
    <row r="149" spans="1:21" ht="14.4" customHeight="1" x14ac:dyDescent="0.3">
      <c r="A149" s="660">
        <v>21</v>
      </c>
      <c r="B149" s="661" t="s">
        <v>572</v>
      </c>
      <c r="C149" s="661">
        <v>89301211</v>
      </c>
      <c r="D149" s="740" t="s">
        <v>4043</v>
      </c>
      <c r="E149" s="741" t="s">
        <v>2757</v>
      </c>
      <c r="F149" s="661" t="s">
        <v>2725</v>
      </c>
      <c r="G149" s="661" t="s">
        <v>2918</v>
      </c>
      <c r="H149" s="661" t="s">
        <v>573</v>
      </c>
      <c r="I149" s="661" t="s">
        <v>1326</v>
      </c>
      <c r="J149" s="661" t="s">
        <v>1327</v>
      </c>
      <c r="K149" s="661" t="s">
        <v>1328</v>
      </c>
      <c r="L149" s="662">
        <v>108.44</v>
      </c>
      <c r="M149" s="662">
        <v>433.76</v>
      </c>
      <c r="N149" s="661">
        <v>4</v>
      </c>
      <c r="O149" s="742">
        <v>4</v>
      </c>
      <c r="P149" s="662">
        <v>216.88</v>
      </c>
      <c r="Q149" s="677">
        <v>0.5</v>
      </c>
      <c r="R149" s="661">
        <v>2</v>
      </c>
      <c r="S149" s="677">
        <v>0.5</v>
      </c>
      <c r="T149" s="742">
        <v>2</v>
      </c>
      <c r="U149" s="700">
        <v>0.5</v>
      </c>
    </row>
    <row r="150" spans="1:21" ht="14.4" customHeight="1" x14ac:dyDescent="0.3">
      <c r="A150" s="660">
        <v>21</v>
      </c>
      <c r="B150" s="661" t="s">
        <v>572</v>
      </c>
      <c r="C150" s="661">
        <v>89301211</v>
      </c>
      <c r="D150" s="740" t="s">
        <v>4043</v>
      </c>
      <c r="E150" s="741" t="s">
        <v>2757</v>
      </c>
      <c r="F150" s="661" t="s">
        <v>2725</v>
      </c>
      <c r="G150" s="661" t="s">
        <v>2922</v>
      </c>
      <c r="H150" s="661" t="s">
        <v>573</v>
      </c>
      <c r="I150" s="661" t="s">
        <v>776</v>
      </c>
      <c r="J150" s="661" t="s">
        <v>2923</v>
      </c>
      <c r="K150" s="661" t="s">
        <v>2924</v>
      </c>
      <c r="L150" s="662">
        <v>0</v>
      </c>
      <c r="M150" s="662">
        <v>0</v>
      </c>
      <c r="N150" s="661">
        <v>1</v>
      </c>
      <c r="O150" s="742">
        <v>1</v>
      </c>
      <c r="P150" s="662"/>
      <c r="Q150" s="677"/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21</v>
      </c>
      <c r="B151" s="661" t="s">
        <v>572</v>
      </c>
      <c r="C151" s="661">
        <v>89301211</v>
      </c>
      <c r="D151" s="740" t="s">
        <v>4043</v>
      </c>
      <c r="E151" s="741" t="s">
        <v>2757</v>
      </c>
      <c r="F151" s="661" t="s">
        <v>2725</v>
      </c>
      <c r="G151" s="661" t="s">
        <v>2971</v>
      </c>
      <c r="H151" s="661" t="s">
        <v>573</v>
      </c>
      <c r="I151" s="661" t="s">
        <v>2309</v>
      </c>
      <c r="J151" s="661" t="s">
        <v>2310</v>
      </c>
      <c r="K151" s="661" t="s">
        <v>2972</v>
      </c>
      <c r="L151" s="662">
        <v>22.44</v>
      </c>
      <c r="M151" s="662">
        <v>22.44</v>
      </c>
      <c r="N151" s="661">
        <v>1</v>
      </c>
      <c r="O151" s="742">
        <v>1</v>
      </c>
      <c r="P151" s="662">
        <v>22.44</v>
      </c>
      <c r="Q151" s="677">
        <v>1</v>
      </c>
      <c r="R151" s="661">
        <v>1</v>
      </c>
      <c r="S151" s="677">
        <v>1</v>
      </c>
      <c r="T151" s="742">
        <v>1</v>
      </c>
      <c r="U151" s="700">
        <v>1</v>
      </c>
    </row>
    <row r="152" spans="1:21" ht="14.4" customHeight="1" x14ac:dyDescent="0.3">
      <c r="A152" s="660">
        <v>21</v>
      </c>
      <c r="B152" s="661" t="s">
        <v>572</v>
      </c>
      <c r="C152" s="661">
        <v>89301211</v>
      </c>
      <c r="D152" s="740" t="s">
        <v>4043</v>
      </c>
      <c r="E152" s="741" t="s">
        <v>2757</v>
      </c>
      <c r="F152" s="661" t="s">
        <v>2725</v>
      </c>
      <c r="G152" s="661" t="s">
        <v>2971</v>
      </c>
      <c r="H152" s="661" t="s">
        <v>573</v>
      </c>
      <c r="I152" s="661" t="s">
        <v>1628</v>
      </c>
      <c r="J152" s="661" t="s">
        <v>1629</v>
      </c>
      <c r="K152" s="661" t="s">
        <v>2972</v>
      </c>
      <c r="L152" s="662">
        <v>22.44</v>
      </c>
      <c r="M152" s="662">
        <v>22.44</v>
      </c>
      <c r="N152" s="661">
        <v>1</v>
      </c>
      <c r="O152" s="742">
        <v>1</v>
      </c>
      <c r="P152" s="662"/>
      <c r="Q152" s="677">
        <v>0</v>
      </c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21</v>
      </c>
      <c r="B153" s="661" t="s">
        <v>572</v>
      </c>
      <c r="C153" s="661">
        <v>89301211</v>
      </c>
      <c r="D153" s="740" t="s">
        <v>4043</v>
      </c>
      <c r="E153" s="741" t="s">
        <v>2757</v>
      </c>
      <c r="F153" s="661" t="s">
        <v>2725</v>
      </c>
      <c r="G153" s="661" t="s">
        <v>2973</v>
      </c>
      <c r="H153" s="661" t="s">
        <v>1429</v>
      </c>
      <c r="I153" s="661" t="s">
        <v>2974</v>
      </c>
      <c r="J153" s="661" t="s">
        <v>2975</v>
      </c>
      <c r="K153" s="661" t="s">
        <v>2976</v>
      </c>
      <c r="L153" s="662">
        <v>0</v>
      </c>
      <c r="M153" s="662">
        <v>0</v>
      </c>
      <c r="N153" s="661">
        <v>1</v>
      </c>
      <c r="O153" s="742">
        <v>1</v>
      </c>
      <c r="P153" s="662"/>
      <c r="Q153" s="677"/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21</v>
      </c>
      <c r="B154" s="661" t="s">
        <v>572</v>
      </c>
      <c r="C154" s="661">
        <v>89301211</v>
      </c>
      <c r="D154" s="740" t="s">
        <v>4043</v>
      </c>
      <c r="E154" s="741" t="s">
        <v>2757</v>
      </c>
      <c r="F154" s="661" t="s">
        <v>2725</v>
      </c>
      <c r="G154" s="661" t="s">
        <v>2869</v>
      </c>
      <c r="H154" s="661" t="s">
        <v>573</v>
      </c>
      <c r="I154" s="661" t="s">
        <v>2870</v>
      </c>
      <c r="J154" s="661" t="s">
        <v>2871</v>
      </c>
      <c r="K154" s="661" t="s">
        <v>2872</v>
      </c>
      <c r="L154" s="662">
        <v>85.76</v>
      </c>
      <c r="M154" s="662">
        <v>257.28000000000003</v>
      </c>
      <c r="N154" s="661">
        <v>3</v>
      </c>
      <c r="O154" s="742">
        <v>3</v>
      </c>
      <c r="P154" s="662">
        <v>85.76</v>
      </c>
      <c r="Q154" s="677">
        <v>0.33333333333333331</v>
      </c>
      <c r="R154" s="661">
        <v>1</v>
      </c>
      <c r="S154" s="677">
        <v>0.33333333333333331</v>
      </c>
      <c r="T154" s="742">
        <v>1</v>
      </c>
      <c r="U154" s="700">
        <v>0.33333333333333331</v>
      </c>
    </row>
    <row r="155" spans="1:21" ht="14.4" customHeight="1" x14ac:dyDescent="0.3">
      <c r="A155" s="660">
        <v>21</v>
      </c>
      <c r="B155" s="661" t="s">
        <v>572</v>
      </c>
      <c r="C155" s="661">
        <v>89301211</v>
      </c>
      <c r="D155" s="740" t="s">
        <v>4043</v>
      </c>
      <c r="E155" s="741" t="s">
        <v>2757</v>
      </c>
      <c r="F155" s="661" t="s">
        <v>2725</v>
      </c>
      <c r="G155" s="661" t="s">
        <v>2869</v>
      </c>
      <c r="H155" s="661" t="s">
        <v>573</v>
      </c>
      <c r="I155" s="661" t="s">
        <v>2955</v>
      </c>
      <c r="J155" s="661" t="s">
        <v>2871</v>
      </c>
      <c r="K155" s="661" t="s">
        <v>2956</v>
      </c>
      <c r="L155" s="662">
        <v>55.16</v>
      </c>
      <c r="M155" s="662">
        <v>55.16</v>
      </c>
      <c r="N155" s="661">
        <v>1</v>
      </c>
      <c r="O155" s="742">
        <v>0.5</v>
      </c>
      <c r="P155" s="662">
        <v>55.16</v>
      </c>
      <c r="Q155" s="677">
        <v>1</v>
      </c>
      <c r="R155" s="661">
        <v>1</v>
      </c>
      <c r="S155" s="677">
        <v>1</v>
      </c>
      <c r="T155" s="742">
        <v>0.5</v>
      </c>
      <c r="U155" s="700">
        <v>1</v>
      </c>
    </row>
    <row r="156" spans="1:21" ht="14.4" customHeight="1" x14ac:dyDescent="0.3">
      <c r="A156" s="660">
        <v>21</v>
      </c>
      <c r="B156" s="661" t="s">
        <v>572</v>
      </c>
      <c r="C156" s="661">
        <v>89301211</v>
      </c>
      <c r="D156" s="740" t="s">
        <v>4043</v>
      </c>
      <c r="E156" s="741" t="s">
        <v>2757</v>
      </c>
      <c r="F156" s="661" t="s">
        <v>2725</v>
      </c>
      <c r="G156" s="661" t="s">
        <v>2768</v>
      </c>
      <c r="H156" s="661" t="s">
        <v>573</v>
      </c>
      <c r="I156" s="661" t="s">
        <v>1019</v>
      </c>
      <c r="J156" s="661" t="s">
        <v>991</v>
      </c>
      <c r="K156" s="661" t="s">
        <v>2774</v>
      </c>
      <c r="L156" s="662">
        <v>75.22</v>
      </c>
      <c r="M156" s="662">
        <v>75.22</v>
      </c>
      <c r="N156" s="661">
        <v>1</v>
      </c>
      <c r="O156" s="742">
        <v>0.5</v>
      </c>
      <c r="P156" s="662"/>
      <c r="Q156" s="677">
        <v>0</v>
      </c>
      <c r="R156" s="661"/>
      <c r="S156" s="677">
        <v>0</v>
      </c>
      <c r="T156" s="742"/>
      <c r="U156" s="700">
        <v>0</v>
      </c>
    </row>
    <row r="157" spans="1:21" ht="14.4" customHeight="1" x14ac:dyDescent="0.3">
      <c r="A157" s="660">
        <v>21</v>
      </c>
      <c r="B157" s="661" t="s">
        <v>572</v>
      </c>
      <c r="C157" s="661">
        <v>89301211</v>
      </c>
      <c r="D157" s="740" t="s">
        <v>4043</v>
      </c>
      <c r="E157" s="741" t="s">
        <v>2757</v>
      </c>
      <c r="F157" s="661" t="s">
        <v>2727</v>
      </c>
      <c r="G157" s="661" t="s">
        <v>2873</v>
      </c>
      <c r="H157" s="661" t="s">
        <v>573</v>
      </c>
      <c r="I157" s="661" t="s">
        <v>1214</v>
      </c>
      <c r="J157" s="661" t="s">
        <v>1215</v>
      </c>
      <c r="K157" s="661" t="s">
        <v>1422</v>
      </c>
      <c r="L157" s="662">
        <v>1267.1199999999999</v>
      </c>
      <c r="M157" s="662">
        <v>1267.1199999999999</v>
      </c>
      <c r="N157" s="661">
        <v>1</v>
      </c>
      <c r="O157" s="742">
        <v>1</v>
      </c>
      <c r="P157" s="662">
        <v>1267.1199999999999</v>
      </c>
      <c r="Q157" s="677">
        <v>1</v>
      </c>
      <c r="R157" s="661">
        <v>1</v>
      </c>
      <c r="S157" s="677">
        <v>1</v>
      </c>
      <c r="T157" s="742">
        <v>1</v>
      </c>
      <c r="U157" s="700">
        <v>1</v>
      </c>
    </row>
    <row r="158" spans="1:21" ht="14.4" customHeight="1" x14ac:dyDescent="0.3">
      <c r="A158" s="660">
        <v>21</v>
      </c>
      <c r="B158" s="661" t="s">
        <v>572</v>
      </c>
      <c r="C158" s="661">
        <v>89301211</v>
      </c>
      <c r="D158" s="740" t="s">
        <v>4043</v>
      </c>
      <c r="E158" s="741" t="s">
        <v>2757</v>
      </c>
      <c r="F158" s="661" t="s">
        <v>2727</v>
      </c>
      <c r="G158" s="661" t="s">
        <v>2873</v>
      </c>
      <c r="H158" s="661" t="s">
        <v>573</v>
      </c>
      <c r="I158" s="661" t="s">
        <v>2874</v>
      </c>
      <c r="J158" s="661" t="s">
        <v>2875</v>
      </c>
      <c r="K158" s="661" t="s">
        <v>2876</v>
      </c>
      <c r="L158" s="662">
        <v>1000</v>
      </c>
      <c r="M158" s="662">
        <v>1000</v>
      </c>
      <c r="N158" s="661">
        <v>1</v>
      </c>
      <c r="O158" s="742">
        <v>1</v>
      </c>
      <c r="P158" s="662"/>
      <c r="Q158" s="677">
        <v>0</v>
      </c>
      <c r="R158" s="661"/>
      <c r="S158" s="677">
        <v>0</v>
      </c>
      <c r="T158" s="742"/>
      <c r="U158" s="700">
        <v>0</v>
      </c>
    </row>
    <row r="159" spans="1:21" ht="14.4" customHeight="1" x14ac:dyDescent="0.3">
      <c r="A159" s="660">
        <v>21</v>
      </c>
      <c r="B159" s="661" t="s">
        <v>572</v>
      </c>
      <c r="C159" s="661">
        <v>89301211</v>
      </c>
      <c r="D159" s="740" t="s">
        <v>4043</v>
      </c>
      <c r="E159" s="741" t="s">
        <v>2758</v>
      </c>
      <c r="F159" s="661" t="s">
        <v>2725</v>
      </c>
      <c r="G159" s="661" t="s">
        <v>2830</v>
      </c>
      <c r="H159" s="661" t="s">
        <v>573</v>
      </c>
      <c r="I159" s="661" t="s">
        <v>2977</v>
      </c>
      <c r="J159" s="661" t="s">
        <v>2978</v>
      </c>
      <c r="K159" s="661" t="s">
        <v>2979</v>
      </c>
      <c r="L159" s="662">
        <v>154.36000000000001</v>
      </c>
      <c r="M159" s="662">
        <v>154.36000000000001</v>
      </c>
      <c r="N159" s="661">
        <v>1</v>
      </c>
      <c r="O159" s="742">
        <v>0.5</v>
      </c>
      <c r="P159" s="662"/>
      <c r="Q159" s="677">
        <v>0</v>
      </c>
      <c r="R159" s="661"/>
      <c r="S159" s="677">
        <v>0</v>
      </c>
      <c r="T159" s="742"/>
      <c r="U159" s="700">
        <v>0</v>
      </c>
    </row>
    <row r="160" spans="1:21" ht="14.4" customHeight="1" x14ac:dyDescent="0.3">
      <c r="A160" s="660">
        <v>21</v>
      </c>
      <c r="B160" s="661" t="s">
        <v>572</v>
      </c>
      <c r="C160" s="661">
        <v>89301211</v>
      </c>
      <c r="D160" s="740" t="s">
        <v>4043</v>
      </c>
      <c r="E160" s="741" t="s">
        <v>2758</v>
      </c>
      <c r="F160" s="661" t="s">
        <v>2725</v>
      </c>
      <c r="G160" s="661" t="s">
        <v>2830</v>
      </c>
      <c r="H160" s="661" t="s">
        <v>1429</v>
      </c>
      <c r="I160" s="661" t="s">
        <v>1659</v>
      </c>
      <c r="J160" s="661" t="s">
        <v>1687</v>
      </c>
      <c r="K160" s="661" t="s">
        <v>2635</v>
      </c>
      <c r="L160" s="662">
        <v>154.36000000000001</v>
      </c>
      <c r="M160" s="662">
        <v>154.36000000000001</v>
      </c>
      <c r="N160" s="661">
        <v>1</v>
      </c>
      <c r="O160" s="742">
        <v>1</v>
      </c>
      <c r="P160" s="662"/>
      <c r="Q160" s="677">
        <v>0</v>
      </c>
      <c r="R160" s="661"/>
      <c r="S160" s="677">
        <v>0</v>
      </c>
      <c r="T160" s="742"/>
      <c r="U160" s="700">
        <v>0</v>
      </c>
    </row>
    <row r="161" spans="1:21" ht="14.4" customHeight="1" x14ac:dyDescent="0.3">
      <c r="A161" s="660">
        <v>21</v>
      </c>
      <c r="B161" s="661" t="s">
        <v>572</v>
      </c>
      <c r="C161" s="661">
        <v>89301211</v>
      </c>
      <c r="D161" s="740" t="s">
        <v>4043</v>
      </c>
      <c r="E161" s="741" t="s">
        <v>2758</v>
      </c>
      <c r="F161" s="661" t="s">
        <v>2725</v>
      </c>
      <c r="G161" s="661" t="s">
        <v>2779</v>
      </c>
      <c r="H161" s="661" t="s">
        <v>573</v>
      </c>
      <c r="I161" s="661" t="s">
        <v>2780</v>
      </c>
      <c r="J161" s="661" t="s">
        <v>2781</v>
      </c>
      <c r="K161" s="661" t="s">
        <v>2782</v>
      </c>
      <c r="L161" s="662">
        <v>1540.82</v>
      </c>
      <c r="M161" s="662">
        <v>1540.82</v>
      </c>
      <c r="N161" s="661">
        <v>1</v>
      </c>
      <c r="O161" s="742">
        <v>0.5</v>
      </c>
      <c r="P161" s="662">
        <v>1540.82</v>
      </c>
      <c r="Q161" s="677">
        <v>1</v>
      </c>
      <c r="R161" s="661">
        <v>1</v>
      </c>
      <c r="S161" s="677">
        <v>1</v>
      </c>
      <c r="T161" s="742">
        <v>0.5</v>
      </c>
      <c r="U161" s="700">
        <v>1</v>
      </c>
    </row>
    <row r="162" spans="1:21" ht="14.4" customHeight="1" x14ac:dyDescent="0.3">
      <c r="A162" s="660">
        <v>21</v>
      </c>
      <c r="B162" s="661" t="s">
        <v>572</v>
      </c>
      <c r="C162" s="661">
        <v>89301211</v>
      </c>
      <c r="D162" s="740" t="s">
        <v>4043</v>
      </c>
      <c r="E162" s="741" t="s">
        <v>2758</v>
      </c>
      <c r="F162" s="661" t="s">
        <v>2725</v>
      </c>
      <c r="G162" s="661" t="s">
        <v>2980</v>
      </c>
      <c r="H162" s="661" t="s">
        <v>573</v>
      </c>
      <c r="I162" s="661" t="s">
        <v>2981</v>
      </c>
      <c r="J162" s="661" t="s">
        <v>2010</v>
      </c>
      <c r="K162" s="661" t="s">
        <v>2982</v>
      </c>
      <c r="L162" s="662">
        <v>47.41</v>
      </c>
      <c r="M162" s="662">
        <v>47.41</v>
      </c>
      <c r="N162" s="661">
        <v>1</v>
      </c>
      <c r="O162" s="742">
        <v>1</v>
      </c>
      <c r="P162" s="662">
        <v>47.41</v>
      </c>
      <c r="Q162" s="677">
        <v>1</v>
      </c>
      <c r="R162" s="661">
        <v>1</v>
      </c>
      <c r="S162" s="677">
        <v>1</v>
      </c>
      <c r="T162" s="742">
        <v>1</v>
      </c>
      <c r="U162" s="700">
        <v>1</v>
      </c>
    </row>
    <row r="163" spans="1:21" ht="14.4" customHeight="1" x14ac:dyDescent="0.3">
      <c r="A163" s="660">
        <v>21</v>
      </c>
      <c r="B163" s="661" t="s">
        <v>572</v>
      </c>
      <c r="C163" s="661">
        <v>89301211</v>
      </c>
      <c r="D163" s="740" t="s">
        <v>4043</v>
      </c>
      <c r="E163" s="741" t="s">
        <v>2758</v>
      </c>
      <c r="F163" s="661" t="s">
        <v>2725</v>
      </c>
      <c r="G163" s="661" t="s">
        <v>2791</v>
      </c>
      <c r="H163" s="661" t="s">
        <v>573</v>
      </c>
      <c r="I163" s="661" t="s">
        <v>2792</v>
      </c>
      <c r="J163" s="661" t="s">
        <v>2793</v>
      </c>
      <c r="K163" s="661" t="s">
        <v>2794</v>
      </c>
      <c r="L163" s="662">
        <v>0</v>
      </c>
      <c r="M163" s="662">
        <v>0</v>
      </c>
      <c r="N163" s="661">
        <v>2</v>
      </c>
      <c r="O163" s="742">
        <v>1</v>
      </c>
      <c r="P163" s="662"/>
      <c r="Q163" s="677"/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21</v>
      </c>
      <c r="B164" s="661" t="s">
        <v>572</v>
      </c>
      <c r="C164" s="661">
        <v>89301211</v>
      </c>
      <c r="D164" s="740" t="s">
        <v>4043</v>
      </c>
      <c r="E164" s="741" t="s">
        <v>2758</v>
      </c>
      <c r="F164" s="661" t="s">
        <v>2725</v>
      </c>
      <c r="G164" s="661" t="s">
        <v>2899</v>
      </c>
      <c r="H164" s="661" t="s">
        <v>573</v>
      </c>
      <c r="I164" s="661" t="s">
        <v>1811</v>
      </c>
      <c r="J164" s="661" t="s">
        <v>1812</v>
      </c>
      <c r="K164" s="661" t="s">
        <v>1813</v>
      </c>
      <c r="L164" s="662">
        <v>33</v>
      </c>
      <c r="M164" s="662">
        <v>66</v>
      </c>
      <c r="N164" s="661">
        <v>2</v>
      </c>
      <c r="O164" s="742">
        <v>1</v>
      </c>
      <c r="P164" s="662"/>
      <c r="Q164" s="677">
        <v>0</v>
      </c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21</v>
      </c>
      <c r="B165" s="661" t="s">
        <v>572</v>
      </c>
      <c r="C165" s="661">
        <v>89301211</v>
      </c>
      <c r="D165" s="740" t="s">
        <v>4043</v>
      </c>
      <c r="E165" s="741" t="s">
        <v>2758</v>
      </c>
      <c r="F165" s="661" t="s">
        <v>2725</v>
      </c>
      <c r="G165" s="661" t="s">
        <v>2983</v>
      </c>
      <c r="H165" s="661" t="s">
        <v>573</v>
      </c>
      <c r="I165" s="661" t="s">
        <v>1074</v>
      </c>
      <c r="J165" s="661" t="s">
        <v>1075</v>
      </c>
      <c r="K165" s="661" t="s">
        <v>2984</v>
      </c>
      <c r="L165" s="662">
        <v>30.46</v>
      </c>
      <c r="M165" s="662">
        <v>60.92</v>
      </c>
      <c r="N165" s="661">
        <v>2</v>
      </c>
      <c r="O165" s="742">
        <v>1</v>
      </c>
      <c r="P165" s="662">
        <v>60.92</v>
      </c>
      <c r="Q165" s="677">
        <v>1</v>
      </c>
      <c r="R165" s="661">
        <v>2</v>
      </c>
      <c r="S165" s="677">
        <v>1</v>
      </c>
      <c r="T165" s="742">
        <v>1</v>
      </c>
      <c r="U165" s="700">
        <v>1</v>
      </c>
    </row>
    <row r="166" spans="1:21" ht="14.4" customHeight="1" x14ac:dyDescent="0.3">
      <c r="A166" s="660">
        <v>21</v>
      </c>
      <c r="B166" s="661" t="s">
        <v>572</v>
      </c>
      <c r="C166" s="661">
        <v>89301211</v>
      </c>
      <c r="D166" s="740" t="s">
        <v>4043</v>
      </c>
      <c r="E166" s="741" t="s">
        <v>2758</v>
      </c>
      <c r="F166" s="661" t="s">
        <v>2725</v>
      </c>
      <c r="G166" s="661" t="s">
        <v>2985</v>
      </c>
      <c r="H166" s="661" t="s">
        <v>573</v>
      </c>
      <c r="I166" s="661" t="s">
        <v>2986</v>
      </c>
      <c r="J166" s="661" t="s">
        <v>913</v>
      </c>
      <c r="K166" s="661" t="s">
        <v>2987</v>
      </c>
      <c r="L166" s="662">
        <v>0</v>
      </c>
      <c r="M166" s="662">
        <v>0</v>
      </c>
      <c r="N166" s="661">
        <v>1</v>
      </c>
      <c r="O166" s="742">
        <v>1</v>
      </c>
      <c r="P166" s="662">
        <v>0</v>
      </c>
      <c r="Q166" s="677"/>
      <c r="R166" s="661">
        <v>1</v>
      </c>
      <c r="S166" s="677">
        <v>1</v>
      </c>
      <c r="T166" s="742">
        <v>1</v>
      </c>
      <c r="U166" s="700">
        <v>1</v>
      </c>
    </row>
    <row r="167" spans="1:21" ht="14.4" customHeight="1" x14ac:dyDescent="0.3">
      <c r="A167" s="660">
        <v>21</v>
      </c>
      <c r="B167" s="661" t="s">
        <v>572</v>
      </c>
      <c r="C167" s="661">
        <v>89301211</v>
      </c>
      <c r="D167" s="740" t="s">
        <v>4043</v>
      </c>
      <c r="E167" s="741" t="s">
        <v>2758</v>
      </c>
      <c r="F167" s="661" t="s">
        <v>2725</v>
      </c>
      <c r="G167" s="661" t="s">
        <v>2988</v>
      </c>
      <c r="H167" s="661" t="s">
        <v>573</v>
      </c>
      <c r="I167" s="661" t="s">
        <v>1632</v>
      </c>
      <c r="J167" s="661" t="s">
        <v>1633</v>
      </c>
      <c r="K167" s="661" t="s">
        <v>2989</v>
      </c>
      <c r="L167" s="662">
        <v>111.72</v>
      </c>
      <c r="M167" s="662">
        <v>111.72</v>
      </c>
      <c r="N167" s="661">
        <v>1</v>
      </c>
      <c r="O167" s="742">
        <v>0.5</v>
      </c>
      <c r="P167" s="662"/>
      <c r="Q167" s="677">
        <v>0</v>
      </c>
      <c r="R167" s="661"/>
      <c r="S167" s="677">
        <v>0</v>
      </c>
      <c r="T167" s="742"/>
      <c r="U167" s="700">
        <v>0</v>
      </c>
    </row>
    <row r="168" spans="1:21" ht="14.4" customHeight="1" x14ac:dyDescent="0.3">
      <c r="A168" s="660">
        <v>21</v>
      </c>
      <c r="B168" s="661" t="s">
        <v>572</v>
      </c>
      <c r="C168" s="661">
        <v>89301211</v>
      </c>
      <c r="D168" s="740" t="s">
        <v>4043</v>
      </c>
      <c r="E168" s="741" t="s">
        <v>2758</v>
      </c>
      <c r="F168" s="661" t="s">
        <v>2725</v>
      </c>
      <c r="G168" s="661" t="s">
        <v>2771</v>
      </c>
      <c r="H168" s="661" t="s">
        <v>573</v>
      </c>
      <c r="I168" s="661" t="s">
        <v>855</v>
      </c>
      <c r="J168" s="661" t="s">
        <v>2772</v>
      </c>
      <c r="K168" s="661" t="s">
        <v>2773</v>
      </c>
      <c r="L168" s="662">
        <v>53.57</v>
      </c>
      <c r="M168" s="662">
        <v>107.14</v>
      </c>
      <c r="N168" s="661">
        <v>2</v>
      </c>
      <c r="O168" s="742">
        <v>2</v>
      </c>
      <c r="P168" s="662">
        <v>107.14</v>
      </c>
      <c r="Q168" s="677">
        <v>1</v>
      </c>
      <c r="R168" s="661">
        <v>2</v>
      </c>
      <c r="S168" s="677">
        <v>1</v>
      </c>
      <c r="T168" s="742">
        <v>2</v>
      </c>
      <c r="U168" s="700">
        <v>1</v>
      </c>
    </row>
    <row r="169" spans="1:21" ht="14.4" customHeight="1" x14ac:dyDescent="0.3">
      <c r="A169" s="660">
        <v>21</v>
      </c>
      <c r="B169" s="661" t="s">
        <v>572</v>
      </c>
      <c r="C169" s="661">
        <v>89301211</v>
      </c>
      <c r="D169" s="740" t="s">
        <v>4043</v>
      </c>
      <c r="E169" s="741" t="s">
        <v>2758</v>
      </c>
      <c r="F169" s="661" t="s">
        <v>2725</v>
      </c>
      <c r="G169" s="661" t="s">
        <v>2813</v>
      </c>
      <c r="H169" s="661" t="s">
        <v>1429</v>
      </c>
      <c r="I169" s="661" t="s">
        <v>2990</v>
      </c>
      <c r="J169" s="661" t="s">
        <v>1447</v>
      </c>
      <c r="K169" s="661" t="s">
        <v>2623</v>
      </c>
      <c r="L169" s="662">
        <v>1154.68</v>
      </c>
      <c r="M169" s="662">
        <v>3464.04</v>
      </c>
      <c r="N169" s="661">
        <v>3</v>
      </c>
      <c r="O169" s="742">
        <v>1</v>
      </c>
      <c r="P169" s="662">
        <v>3464.04</v>
      </c>
      <c r="Q169" s="677">
        <v>1</v>
      </c>
      <c r="R169" s="661">
        <v>3</v>
      </c>
      <c r="S169" s="677">
        <v>1</v>
      </c>
      <c r="T169" s="742">
        <v>1</v>
      </c>
      <c r="U169" s="700">
        <v>1</v>
      </c>
    </row>
    <row r="170" spans="1:21" ht="14.4" customHeight="1" x14ac:dyDescent="0.3">
      <c r="A170" s="660">
        <v>21</v>
      </c>
      <c r="B170" s="661" t="s">
        <v>572</v>
      </c>
      <c r="C170" s="661">
        <v>89301211</v>
      </c>
      <c r="D170" s="740" t="s">
        <v>4043</v>
      </c>
      <c r="E170" s="741" t="s">
        <v>2758</v>
      </c>
      <c r="F170" s="661" t="s">
        <v>2725</v>
      </c>
      <c r="G170" s="661" t="s">
        <v>2760</v>
      </c>
      <c r="H170" s="661" t="s">
        <v>1429</v>
      </c>
      <c r="I170" s="661" t="s">
        <v>1553</v>
      </c>
      <c r="J170" s="661" t="s">
        <v>1554</v>
      </c>
      <c r="K170" s="661" t="s">
        <v>2613</v>
      </c>
      <c r="L170" s="662">
        <v>1300.49</v>
      </c>
      <c r="M170" s="662">
        <v>2600.98</v>
      </c>
      <c r="N170" s="661">
        <v>2</v>
      </c>
      <c r="O170" s="742">
        <v>1</v>
      </c>
      <c r="P170" s="662">
        <v>1300.49</v>
      </c>
      <c r="Q170" s="677">
        <v>0.5</v>
      </c>
      <c r="R170" s="661">
        <v>1</v>
      </c>
      <c r="S170" s="677">
        <v>0.5</v>
      </c>
      <c r="T170" s="742">
        <v>0.5</v>
      </c>
      <c r="U170" s="700">
        <v>0.5</v>
      </c>
    </row>
    <row r="171" spans="1:21" ht="14.4" customHeight="1" x14ac:dyDescent="0.3">
      <c r="A171" s="660">
        <v>21</v>
      </c>
      <c r="B171" s="661" t="s">
        <v>572</v>
      </c>
      <c r="C171" s="661">
        <v>89301211</v>
      </c>
      <c r="D171" s="740" t="s">
        <v>4043</v>
      </c>
      <c r="E171" s="741" t="s">
        <v>2758</v>
      </c>
      <c r="F171" s="661" t="s">
        <v>2725</v>
      </c>
      <c r="G171" s="661" t="s">
        <v>2869</v>
      </c>
      <c r="H171" s="661" t="s">
        <v>573</v>
      </c>
      <c r="I171" s="661" t="s">
        <v>2955</v>
      </c>
      <c r="J171" s="661" t="s">
        <v>2871</v>
      </c>
      <c r="K171" s="661" t="s">
        <v>2956</v>
      </c>
      <c r="L171" s="662">
        <v>55.16</v>
      </c>
      <c r="M171" s="662">
        <v>55.16</v>
      </c>
      <c r="N171" s="661">
        <v>1</v>
      </c>
      <c r="O171" s="742">
        <v>0.5</v>
      </c>
      <c r="P171" s="662"/>
      <c r="Q171" s="677">
        <v>0</v>
      </c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21</v>
      </c>
      <c r="B172" s="661" t="s">
        <v>572</v>
      </c>
      <c r="C172" s="661">
        <v>89301211</v>
      </c>
      <c r="D172" s="740" t="s">
        <v>4043</v>
      </c>
      <c r="E172" s="741" t="s">
        <v>2758</v>
      </c>
      <c r="F172" s="661" t="s">
        <v>2725</v>
      </c>
      <c r="G172" s="661" t="s">
        <v>2957</v>
      </c>
      <c r="H172" s="661" t="s">
        <v>1429</v>
      </c>
      <c r="I172" s="661" t="s">
        <v>1473</v>
      </c>
      <c r="J172" s="661" t="s">
        <v>1474</v>
      </c>
      <c r="K172" s="661" t="s">
        <v>2653</v>
      </c>
      <c r="L172" s="662">
        <v>93.96</v>
      </c>
      <c r="M172" s="662">
        <v>93.96</v>
      </c>
      <c r="N172" s="661">
        <v>1</v>
      </c>
      <c r="O172" s="742">
        <v>1</v>
      </c>
      <c r="P172" s="662">
        <v>93.96</v>
      </c>
      <c r="Q172" s="677">
        <v>1</v>
      </c>
      <c r="R172" s="661">
        <v>1</v>
      </c>
      <c r="S172" s="677">
        <v>1</v>
      </c>
      <c r="T172" s="742">
        <v>1</v>
      </c>
      <c r="U172" s="700">
        <v>1</v>
      </c>
    </row>
    <row r="173" spans="1:21" ht="14.4" customHeight="1" x14ac:dyDescent="0.3">
      <c r="A173" s="660">
        <v>21</v>
      </c>
      <c r="B173" s="661" t="s">
        <v>572</v>
      </c>
      <c r="C173" s="661">
        <v>89301211</v>
      </c>
      <c r="D173" s="740" t="s">
        <v>4043</v>
      </c>
      <c r="E173" s="741" t="s">
        <v>2758</v>
      </c>
      <c r="F173" s="661" t="s">
        <v>2727</v>
      </c>
      <c r="G173" s="661" t="s">
        <v>2873</v>
      </c>
      <c r="H173" s="661" t="s">
        <v>573</v>
      </c>
      <c r="I173" s="661" t="s">
        <v>1214</v>
      </c>
      <c r="J173" s="661" t="s">
        <v>1215</v>
      </c>
      <c r="K173" s="661" t="s">
        <v>1422</v>
      </c>
      <c r="L173" s="662">
        <v>1267.1199999999999</v>
      </c>
      <c r="M173" s="662">
        <v>1267.1199999999999</v>
      </c>
      <c r="N173" s="661">
        <v>1</v>
      </c>
      <c r="O173" s="742">
        <v>1</v>
      </c>
      <c r="P173" s="662">
        <v>1267.1199999999999</v>
      </c>
      <c r="Q173" s="677">
        <v>1</v>
      </c>
      <c r="R173" s="661">
        <v>1</v>
      </c>
      <c r="S173" s="677">
        <v>1</v>
      </c>
      <c r="T173" s="742">
        <v>1</v>
      </c>
      <c r="U173" s="700">
        <v>1</v>
      </c>
    </row>
    <row r="174" spans="1:21" ht="14.4" customHeight="1" x14ac:dyDescent="0.3">
      <c r="A174" s="660">
        <v>21</v>
      </c>
      <c r="B174" s="661" t="s">
        <v>572</v>
      </c>
      <c r="C174" s="661">
        <v>89301211</v>
      </c>
      <c r="D174" s="740" t="s">
        <v>4043</v>
      </c>
      <c r="E174" s="741" t="s">
        <v>2759</v>
      </c>
      <c r="F174" s="661" t="s">
        <v>2725</v>
      </c>
      <c r="G174" s="661" t="s">
        <v>2877</v>
      </c>
      <c r="H174" s="661" t="s">
        <v>573</v>
      </c>
      <c r="I174" s="661" t="s">
        <v>2991</v>
      </c>
      <c r="J174" s="661" t="s">
        <v>2888</v>
      </c>
      <c r="K174" s="661" t="s">
        <v>2992</v>
      </c>
      <c r="L174" s="662">
        <v>0</v>
      </c>
      <c r="M174" s="662">
        <v>0</v>
      </c>
      <c r="N174" s="661">
        <v>2</v>
      </c>
      <c r="O174" s="742">
        <v>2</v>
      </c>
      <c r="P174" s="662">
        <v>0</v>
      </c>
      <c r="Q174" s="677"/>
      <c r="R174" s="661">
        <v>1</v>
      </c>
      <c r="S174" s="677">
        <v>0.5</v>
      </c>
      <c r="T174" s="742">
        <v>1</v>
      </c>
      <c r="U174" s="700">
        <v>0.5</v>
      </c>
    </row>
    <row r="175" spans="1:21" ht="14.4" customHeight="1" x14ac:dyDescent="0.3">
      <c r="A175" s="660">
        <v>21</v>
      </c>
      <c r="B175" s="661" t="s">
        <v>572</v>
      </c>
      <c r="C175" s="661">
        <v>89301211</v>
      </c>
      <c r="D175" s="740" t="s">
        <v>4043</v>
      </c>
      <c r="E175" s="741" t="s">
        <v>2759</v>
      </c>
      <c r="F175" s="661" t="s">
        <v>2725</v>
      </c>
      <c r="G175" s="661" t="s">
        <v>2993</v>
      </c>
      <c r="H175" s="661" t="s">
        <v>573</v>
      </c>
      <c r="I175" s="661" t="s">
        <v>2994</v>
      </c>
      <c r="J175" s="661" t="s">
        <v>907</v>
      </c>
      <c r="K175" s="661" t="s">
        <v>2995</v>
      </c>
      <c r="L175" s="662">
        <v>0</v>
      </c>
      <c r="M175" s="662">
        <v>0</v>
      </c>
      <c r="N175" s="661">
        <v>1</v>
      </c>
      <c r="O175" s="742">
        <v>0.5</v>
      </c>
      <c r="P175" s="662"/>
      <c r="Q175" s="677"/>
      <c r="R175" s="661"/>
      <c r="S175" s="677">
        <v>0</v>
      </c>
      <c r="T175" s="742"/>
      <c r="U175" s="700">
        <v>0</v>
      </c>
    </row>
    <row r="176" spans="1:21" ht="14.4" customHeight="1" x14ac:dyDescent="0.3">
      <c r="A176" s="660">
        <v>21</v>
      </c>
      <c r="B176" s="661" t="s">
        <v>572</v>
      </c>
      <c r="C176" s="661">
        <v>89301211</v>
      </c>
      <c r="D176" s="740" t="s">
        <v>4043</v>
      </c>
      <c r="E176" s="741" t="s">
        <v>2759</v>
      </c>
      <c r="F176" s="661" t="s">
        <v>2725</v>
      </c>
      <c r="G176" s="661" t="s">
        <v>2779</v>
      </c>
      <c r="H176" s="661" t="s">
        <v>573</v>
      </c>
      <c r="I176" s="661" t="s">
        <v>2780</v>
      </c>
      <c r="J176" s="661" t="s">
        <v>2781</v>
      </c>
      <c r="K176" s="661" t="s">
        <v>2782</v>
      </c>
      <c r="L176" s="662">
        <v>1540.82</v>
      </c>
      <c r="M176" s="662">
        <v>1540.82</v>
      </c>
      <c r="N176" s="661">
        <v>1</v>
      </c>
      <c r="O176" s="742">
        <v>0.5</v>
      </c>
      <c r="P176" s="662"/>
      <c r="Q176" s="677">
        <v>0</v>
      </c>
      <c r="R176" s="661"/>
      <c r="S176" s="677">
        <v>0</v>
      </c>
      <c r="T176" s="742"/>
      <c r="U176" s="700">
        <v>0</v>
      </c>
    </row>
    <row r="177" spans="1:21" ht="14.4" customHeight="1" x14ac:dyDescent="0.3">
      <c r="A177" s="660">
        <v>21</v>
      </c>
      <c r="B177" s="661" t="s">
        <v>572</v>
      </c>
      <c r="C177" s="661">
        <v>89301211</v>
      </c>
      <c r="D177" s="740" t="s">
        <v>4043</v>
      </c>
      <c r="E177" s="741" t="s">
        <v>2759</v>
      </c>
      <c r="F177" s="661" t="s">
        <v>2725</v>
      </c>
      <c r="G177" s="661" t="s">
        <v>2996</v>
      </c>
      <c r="H177" s="661" t="s">
        <v>573</v>
      </c>
      <c r="I177" s="661" t="s">
        <v>834</v>
      </c>
      <c r="J177" s="661" t="s">
        <v>2997</v>
      </c>
      <c r="K177" s="661" t="s">
        <v>2998</v>
      </c>
      <c r="L177" s="662">
        <v>0</v>
      </c>
      <c r="M177" s="662">
        <v>0</v>
      </c>
      <c r="N177" s="661">
        <v>5</v>
      </c>
      <c r="O177" s="742">
        <v>3</v>
      </c>
      <c r="P177" s="662">
        <v>0</v>
      </c>
      <c r="Q177" s="677"/>
      <c r="R177" s="661">
        <v>2</v>
      </c>
      <c r="S177" s="677">
        <v>0.4</v>
      </c>
      <c r="T177" s="742">
        <v>1</v>
      </c>
      <c r="U177" s="700">
        <v>0.33333333333333331</v>
      </c>
    </row>
    <row r="178" spans="1:21" ht="14.4" customHeight="1" x14ac:dyDescent="0.3">
      <c r="A178" s="660">
        <v>21</v>
      </c>
      <c r="B178" s="661" t="s">
        <v>572</v>
      </c>
      <c r="C178" s="661">
        <v>89301211</v>
      </c>
      <c r="D178" s="740" t="s">
        <v>4043</v>
      </c>
      <c r="E178" s="741" t="s">
        <v>2759</v>
      </c>
      <c r="F178" s="661" t="s">
        <v>2725</v>
      </c>
      <c r="G178" s="661" t="s">
        <v>2999</v>
      </c>
      <c r="H178" s="661" t="s">
        <v>573</v>
      </c>
      <c r="I178" s="661" t="s">
        <v>3000</v>
      </c>
      <c r="J178" s="661" t="s">
        <v>3001</v>
      </c>
      <c r="K178" s="661" t="s">
        <v>2790</v>
      </c>
      <c r="L178" s="662">
        <v>170.52</v>
      </c>
      <c r="M178" s="662">
        <v>341.04</v>
      </c>
      <c r="N178" s="661">
        <v>2</v>
      </c>
      <c r="O178" s="742">
        <v>0.5</v>
      </c>
      <c r="P178" s="662"/>
      <c r="Q178" s="677">
        <v>0</v>
      </c>
      <c r="R178" s="661"/>
      <c r="S178" s="677">
        <v>0</v>
      </c>
      <c r="T178" s="742"/>
      <c r="U178" s="700">
        <v>0</v>
      </c>
    </row>
    <row r="179" spans="1:21" ht="14.4" customHeight="1" x14ac:dyDescent="0.3">
      <c r="A179" s="660">
        <v>21</v>
      </c>
      <c r="B179" s="661" t="s">
        <v>572</v>
      </c>
      <c r="C179" s="661">
        <v>89301211</v>
      </c>
      <c r="D179" s="740" t="s">
        <v>4043</v>
      </c>
      <c r="E179" s="741" t="s">
        <v>2759</v>
      </c>
      <c r="F179" s="661" t="s">
        <v>2725</v>
      </c>
      <c r="G179" s="661" t="s">
        <v>3002</v>
      </c>
      <c r="H179" s="661" t="s">
        <v>573</v>
      </c>
      <c r="I179" s="661" t="s">
        <v>3003</v>
      </c>
      <c r="J179" s="661" t="s">
        <v>3004</v>
      </c>
      <c r="K179" s="661" t="s">
        <v>3005</v>
      </c>
      <c r="L179" s="662">
        <v>0</v>
      </c>
      <c r="M179" s="662">
        <v>0</v>
      </c>
      <c r="N179" s="661">
        <v>1</v>
      </c>
      <c r="O179" s="742">
        <v>0.5</v>
      </c>
      <c r="P179" s="662"/>
      <c r="Q179" s="677"/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21</v>
      </c>
      <c r="B180" s="661" t="s">
        <v>572</v>
      </c>
      <c r="C180" s="661">
        <v>89301211</v>
      </c>
      <c r="D180" s="740" t="s">
        <v>4043</v>
      </c>
      <c r="E180" s="741" t="s">
        <v>2759</v>
      </c>
      <c r="F180" s="661" t="s">
        <v>2725</v>
      </c>
      <c r="G180" s="661" t="s">
        <v>2761</v>
      </c>
      <c r="H180" s="661" t="s">
        <v>573</v>
      </c>
      <c r="I180" s="661" t="s">
        <v>3006</v>
      </c>
      <c r="J180" s="661" t="s">
        <v>1063</v>
      </c>
      <c r="K180" s="661" t="s">
        <v>3007</v>
      </c>
      <c r="L180" s="662">
        <v>0</v>
      </c>
      <c r="M180" s="662">
        <v>0</v>
      </c>
      <c r="N180" s="661">
        <v>1</v>
      </c>
      <c r="O180" s="742">
        <v>0.5</v>
      </c>
      <c r="P180" s="662"/>
      <c r="Q180" s="677"/>
      <c r="R180" s="661"/>
      <c r="S180" s="677">
        <v>0</v>
      </c>
      <c r="T180" s="742"/>
      <c r="U180" s="700">
        <v>0</v>
      </c>
    </row>
    <row r="181" spans="1:21" ht="14.4" customHeight="1" x14ac:dyDescent="0.3">
      <c r="A181" s="660">
        <v>21</v>
      </c>
      <c r="B181" s="661" t="s">
        <v>572</v>
      </c>
      <c r="C181" s="661">
        <v>89301211</v>
      </c>
      <c r="D181" s="740" t="s">
        <v>4043</v>
      </c>
      <c r="E181" s="741" t="s">
        <v>2759</v>
      </c>
      <c r="F181" s="661" t="s">
        <v>2725</v>
      </c>
      <c r="G181" s="661" t="s">
        <v>3008</v>
      </c>
      <c r="H181" s="661" t="s">
        <v>573</v>
      </c>
      <c r="I181" s="661" t="s">
        <v>3009</v>
      </c>
      <c r="J181" s="661" t="s">
        <v>1345</v>
      </c>
      <c r="K181" s="661" t="s">
        <v>3010</v>
      </c>
      <c r="L181" s="662">
        <v>0</v>
      </c>
      <c r="M181" s="662">
        <v>0</v>
      </c>
      <c r="N181" s="661">
        <v>1</v>
      </c>
      <c r="O181" s="742">
        <v>0.5</v>
      </c>
      <c r="P181" s="662"/>
      <c r="Q181" s="677"/>
      <c r="R181" s="661"/>
      <c r="S181" s="677">
        <v>0</v>
      </c>
      <c r="T181" s="742"/>
      <c r="U181" s="700">
        <v>0</v>
      </c>
    </row>
    <row r="182" spans="1:21" ht="14.4" customHeight="1" x14ac:dyDescent="0.3">
      <c r="A182" s="660">
        <v>21</v>
      </c>
      <c r="B182" s="661" t="s">
        <v>572</v>
      </c>
      <c r="C182" s="661">
        <v>89301211</v>
      </c>
      <c r="D182" s="740" t="s">
        <v>4043</v>
      </c>
      <c r="E182" s="741" t="s">
        <v>2759</v>
      </c>
      <c r="F182" s="661" t="s">
        <v>2725</v>
      </c>
      <c r="G182" s="661" t="s">
        <v>3008</v>
      </c>
      <c r="H182" s="661" t="s">
        <v>573</v>
      </c>
      <c r="I182" s="661" t="s">
        <v>3011</v>
      </c>
      <c r="J182" s="661" t="s">
        <v>1345</v>
      </c>
      <c r="K182" s="661" t="s">
        <v>3012</v>
      </c>
      <c r="L182" s="662">
        <v>0</v>
      </c>
      <c r="M182" s="662">
        <v>0</v>
      </c>
      <c r="N182" s="661">
        <v>1</v>
      </c>
      <c r="O182" s="742">
        <v>0.5</v>
      </c>
      <c r="P182" s="662"/>
      <c r="Q182" s="677"/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21</v>
      </c>
      <c r="B183" s="661" t="s">
        <v>572</v>
      </c>
      <c r="C183" s="661">
        <v>89301211</v>
      </c>
      <c r="D183" s="740" t="s">
        <v>4043</v>
      </c>
      <c r="E183" s="741" t="s">
        <v>2759</v>
      </c>
      <c r="F183" s="661" t="s">
        <v>2725</v>
      </c>
      <c r="G183" s="661" t="s">
        <v>3013</v>
      </c>
      <c r="H183" s="661" t="s">
        <v>573</v>
      </c>
      <c r="I183" s="661" t="s">
        <v>3014</v>
      </c>
      <c r="J183" s="661" t="s">
        <v>3015</v>
      </c>
      <c r="K183" s="661" t="s">
        <v>3016</v>
      </c>
      <c r="L183" s="662">
        <v>815.1</v>
      </c>
      <c r="M183" s="662">
        <v>815.1</v>
      </c>
      <c r="N183" s="661">
        <v>1</v>
      </c>
      <c r="O183" s="742">
        <v>1</v>
      </c>
      <c r="P183" s="662"/>
      <c r="Q183" s="677">
        <v>0</v>
      </c>
      <c r="R183" s="661"/>
      <c r="S183" s="677">
        <v>0</v>
      </c>
      <c r="T183" s="742"/>
      <c r="U183" s="700">
        <v>0</v>
      </c>
    </row>
    <row r="184" spans="1:21" ht="14.4" customHeight="1" x14ac:dyDescent="0.3">
      <c r="A184" s="660">
        <v>21</v>
      </c>
      <c r="B184" s="661" t="s">
        <v>572</v>
      </c>
      <c r="C184" s="661">
        <v>89301211</v>
      </c>
      <c r="D184" s="740" t="s">
        <v>4043</v>
      </c>
      <c r="E184" s="741" t="s">
        <v>2759</v>
      </c>
      <c r="F184" s="661" t="s">
        <v>2725</v>
      </c>
      <c r="G184" s="661" t="s">
        <v>2835</v>
      </c>
      <c r="H184" s="661" t="s">
        <v>573</v>
      </c>
      <c r="I184" s="661" t="s">
        <v>3017</v>
      </c>
      <c r="J184" s="661" t="s">
        <v>2842</v>
      </c>
      <c r="K184" s="661" t="s">
        <v>3018</v>
      </c>
      <c r="L184" s="662">
        <v>5322.08</v>
      </c>
      <c r="M184" s="662">
        <v>5322.08</v>
      </c>
      <c r="N184" s="661">
        <v>1</v>
      </c>
      <c r="O184" s="742">
        <v>1</v>
      </c>
      <c r="P184" s="662"/>
      <c r="Q184" s="677">
        <v>0</v>
      </c>
      <c r="R184" s="661"/>
      <c r="S184" s="677">
        <v>0</v>
      </c>
      <c r="T184" s="742"/>
      <c r="U184" s="700">
        <v>0</v>
      </c>
    </row>
    <row r="185" spans="1:21" ht="14.4" customHeight="1" x14ac:dyDescent="0.3">
      <c r="A185" s="660">
        <v>21</v>
      </c>
      <c r="B185" s="661" t="s">
        <v>572</v>
      </c>
      <c r="C185" s="661">
        <v>89301211</v>
      </c>
      <c r="D185" s="740" t="s">
        <v>4043</v>
      </c>
      <c r="E185" s="741" t="s">
        <v>2759</v>
      </c>
      <c r="F185" s="661" t="s">
        <v>2725</v>
      </c>
      <c r="G185" s="661" t="s">
        <v>2835</v>
      </c>
      <c r="H185" s="661" t="s">
        <v>573</v>
      </c>
      <c r="I185" s="661" t="s">
        <v>2060</v>
      </c>
      <c r="J185" s="661" t="s">
        <v>2839</v>
      </c>
      <c r="K185" s="661" t="s">
        <v>2840</v>
      </c>
      <c r="L185" s="662">
        <v>1938.97</v>
      </c>
      <c r="M185" s="662">
        <v>1938.97</v>
      </c>
      <c r="N185" s="661">
        <v>1</v>
      </c>
      <c r="O185" s="742">
        <v>0.5</v>
      </c>
      <c r="P185" s="662"/>
      <c r="Q185" s="677">
        <v>0</v>
      </c>
      <c r="R185" s="661"/>
      <c r="S185" s="677">
        <v>0</v>
      </c>
      <c r="T185" s="742"/>
      <c r="U185" s="700">
        <v>0</v>
      </c>
    </row>
    <row r="186" spans="1:21" ht="14.4" customHeight="1" x14ac:dyDescent="0.3">
      <c r="A186" s="660">
        <v>21</v>
      </c>
      <c r="B186" s="661" t="s">
        <v>572</v>
      </c>
      <c r="C186" s="661">
        <v>89301211</v>
      </c>
      <c r="D186" s="740" t="s">
        <v>4043</v>
      </c>
      <c r="E186" s="741" t="s">
        <v>2759</v>
      </c>
      <c r="F186" s="661" t="s">
        <v>2725</v>
      </c>
      <c r="G186" s="661" t="s">
        <v>2835</v>
      </c>
      <c r="H186" s="661" t="s">
        <v>573</v>
      </c>
      <c r="I186" s="661" t="s">
        <v>1997</v>
      </c>
      <c r="J186" s="661" t="s">
        <v>3019</v>
      </c>
      <c r="K186" s="661" t="s">
        <v>3020</v>
      </c>
      <c r="L186" s="662">
        <v>1454.23</v>
      </c>
      <c r="M186" s="662">
        <v>4362.6900000000005</v>
      </c>
      <c r="N186" s="661">
        <v>3</v>
      </c>
      <c r="O186" s="742">
        <v>1.5</v>
      </c>
      <c r="P186" s="662">
        <v>2908.46</v>
      </c>
      <c r="Q186" s="677">
        <v>0.66666666666666663</v>
      </c>
      <c r="R186" s="661">
        <v>2</v>
      </c>
      <c r="S186" s="677">
        <v>0.66666666666666663</v>
      </c>
      <c r="T186" s="742">
        <v>1</v>
      </c>
      <c r="U186" s="700">
        <v>0.66666666666666663</v>
      </c>
    </row>
    <row r="187" spans="1:21" ht="14.4" customHeight="1" x14ac:dyDescent="0.3">
      <c r="A187" s="660">
        <v>21</v>
      </c>
      <c r="B187" s="661" t="s">
        <v>572</v>
      </c>
      <c r="C187" s="661">
        <v>89301211</v>
      </c>
      <c r="D187" s="740" t="s">
        <v>4043</v>
      </c>
      <c r="E187" s="741" t="s">
        <v>2759</v>
      </c>
      <c r="F187" s="661" t="s">
        <v>2725</v>
      </c>
      <c r="G187" s="661" t="s">
        <v>2835</v>
      </c>
      <c r="H187" s="661" t="s">
        <v>573</v>
      </c>
      <c r="I187" s="661" t="s">
        <v>1875</v>
      </c>
      <c r="J187" s="661" t="s">
        <v>3021</v>
      </c>
      <c r="K187" s="661" t="s">
        <v>3022</v>
      </c>
      <c r="L187" s="662">
        <v>484.75</v>
      </c>
      <c r="M187" s="662">
        <v>484.75</v>
      </c>
      <c r="N187" s="661">
        <v>1</v>
      </c>
      <c r="O187" s="742">
        <v>1</v>
      </c>
      <c r="P187" s="662">
        <v>484.75</v>
      </c>
      <c r="Q187" s="677">
        <v>1</v>
      </c>
      <c r="R187" s="661">
        <v>1</v>
      </c>
      <c r="S187" s="677">
        <v>1</v>
      </c>
      <c r="T187" s="742">
        <v>1</v>
      </c>
      <c r="U187" s="700">
        <v>1</v>
      </c>
    </row>
    <row r="188" spans="1:21" ht="14.4" customHeight="1" x14ac:dyDescent="0.3">
      <c r="A188" s="660">
        <v>21</v>
      </c>
      <c r="B188" s="661" t="s">
        <v>572</v>
      </c>
      <c r="C188" s="661">
        <v>89301211</v>
      </c>
      <c r="D188" s="740" t="s">
        <v>4043</v>
      </c>
      <c r="E188" s="741" t="s">
        <v>2759</v>
      </c>
      <c r="F188" s="661" t="s">
        <v>2725</v>
      </c>
      <c r="G188" s="661" t="s">
        <v>2835</v>
      </c>
      <c r="H188" s="661" t="s">
        <v>573</v>
      </c>
      <c r="I188" s="661" t="s">
        <v>1066</v>
      </c>
      <c r="J188" s="661" t="s">
        <v>2966</v>
      </c>
      <c r="K188" s="661" t="s">
        <v>2967</v>
      </c>
      <c r="L188" s="662">
        <v>969.48</v>
      </c>
      <c r="M188" s="662">
        <v>969.48</v>
      </c>
      <c r="N188" s="661">
        <v>1</v>
      </c>
      <c r="O188" s="742">
        <v>1</v>
      </c>
      <c r="P188" s="662"/>
      <c r="Q188" s="677">
        <v>0</v>
      </c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21</v>
      </c>
      <c r="B189" s="661" t="s">
        <v>572</v>
      </c>
      <c r="C189" s="661">
        <v>89301211</v>
      </c>
      <c r="D189" s="740" t="s">
        <v>4043</v>
      </c>
      <c r="E189" s="741" t="s">
        <v>2759</v>
      </c>
      <c r="F189" s="661" t="s">
        <v>2725</v>
      </c>
      <c r="G189" s="661" t="s">
        <v>2763</v>
      </c>
      <c r="H189" s="661" t="s">
        <v>573</v>
      </c>
      <c r="I189" s="661" t="s">
        <v>807</v>
      </c>
      <c r="J189" s="661" t="s">
        <v>808</v>
      </c>
      <c r="K189" s="661" t="s">
        <v>2764</v>
      </c>
      <c r="L189" s="662">
        <v>156.77000000000001</v>
      </c>
      <c r="M189" s="662">
        <v>156.77000000000001</v>
      </c>
      <c r="N189" s="661">
        <v>1</v>
      </c>
      <c r="O189" s="742">
        <v>0.5</v>
      </c>
      <c r="P189" s="662"/>
      <c r="Q189" s="677">
        <v>0</v>
      </c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21</v>
      </c>
      <c r="B190" s="661" t="s">
        <v>572</v>
      </c>
      <c r="C190" s="661">
        <v>89301211</v>
      </c>
      <c r="D190" s="740" t="s">
        <v>4043</v>
      </c>
      <c r="E190" s="741" t="s">
        <v>2759</v>
      </c>
      <c r="F190" s="661" t="s">
        <v>2725</v>
      </c>
      <c r="G190" s="661" t="s">
        <v>2899</v>
      </c>
      <c r="H190" s="661" t="s">
        <v>573</v>
      </c>
      <c r="I190" s="661" t="s">
        <v>2900</v>
      </c>
      <c r="J190" s="661" t="s">
        <v>2901</v>
      </c>
      <c r="K190" s="661" t="s">
        <v>2902</v>
      </c>
      <c r="L190" s="662">
        <v>0</v>
      </c>
      <c r="M190" s="662">
        <v>0</v>
      </c>
      <c r="N190" s="661">
        <v>1</v>
      </c>
      <c r="O190" s="742">
        <v>0.5</v>
      </c>
      <c r="P190" s="662">
        <v>0</v>
      </c>
      <c r="Q190" s="677"/>
      <c r="R190" s="661">
        <v>1</v>
      </c>
      <c r="S190" s="677">
        <v>1</v>
      </c>
      <c r="T190" s="742">
        <v>0.5</v>
      </c>
      <c r="U190" s="700">
        <v>1</v>
      </c>
    </row>
    <row r="191" spans="1:21" ht="14.4" customHeight="1" x14ac:dyDescent="0.3">
      <c r="A191" s="660">
        <v>21</v>
      </c>
      <c r="B191" s="661" t="s">
        <v>572</v>
      </c>
      <c r="C191" s="661">
        <v>89301211</v>
      </c>
      <c r="D191" s="740" t="s">
        <v>4043</v>
      </c>
      <c r="E191" s="741" t="s">
        <v>2759</v>
      </c>
      <c r="F191" s="661" t="s">
        <v>2725</v>
      </c>
      <c r="G191" s="661" t="s">
        <v>2983</v>
      </c>
      <c r="H191" s="661" t="s">
        <v>573</v>
      </c>
      <c r="I191" s="661" t="s">
        <v>3023</v>
      </c>
      <c r="J191" s="661" t="s">
        <v>3024</v>
      </c>
      <c r="K191" s="661" t="s">
        <v>3025</v>
      </c>
      <c r="L191" s="662">
        <v>60.9</v>
      </c>
      <c r="M191" s="662">
        <v>60.9</v>
      </c>
      <c r="N191" s="661">
        <v>1</v>
      </c>
      <c r="O191" s="742">
        <v>0.5</v>
      </c>
      <c r="P191" s="662">
        <v>60.9</v>
      </c>
      <c r="Q191" s="677">
        <v>1</v>
      </c>
      <c r="R191" s="661">
        <v>1</v>
      </c>
      <c r="S191" s="677">
        <v>1</v>
      </c>
      <c r="T191" s="742">
        <v>0.5</v>
      </c>
      <c r="U191" s="700">
        <v>1</v>
      </c>
    </row>
    <row r="192" spans="1:21" ht="14.4" customHeight="1" x14ac:dyDescent="0.3">
      <c r="A192" s="660">
        <v>21</v>
      </c>
      <c r="B192" s="661" t="s">
        <v>572</v>
      </c>
      <c r="C192" s="661">
        <v>89301211</v>
      </c>
      <c r="D192" s="740" t="s">
        <v>4043</v>
      </c>
      <c r="E192" s="741" t="s">
        <v>2759</v>
      </c>
      <c r="F192" s="661" t="s">
        <v>2725</v>
      </c>
      <c r="G192" s="661" t="s">
        <v>3026</v>
      </c>
      <c r="H192" s="661" t="s">
        <v>1429</v>
      </c>
      <c r="I192" s="661" t="s">
        <v>3027</v>
      </c>
      <c r="J192" s="661" t="s">
        <v>3028</v>
      </c>
      <c r="K192" s="661" t="s">
        <v>3029</v>
      </c>
      <c r="L192" s="662">
        <v>29.27</v>
      </c>
      <c r="M192" s="662">
        <v>29.27</v>
      </c>
      <c r="N192" s="661">
        <v>1</v>
      </c>
      <c r="O192" s="742">
        <v>0.5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21</v>
      </c>
      <c r="B193" s="661" t="s">
        <v>572</v>
      </c>
      <c r="C193" s="661">
        <v>89301211</v>
      </c>
      <c r="D193" s="740" t="s">
        <v>4043</v>
      </c>
      <c r="E193" s="741" t="s">
        <v>2759</v>
      </c>
      <c r="F193" s="661" t="s">
        <v>2725</v>
      </c>
      <c r="G193" s="661" t="s">
        <v>2799</v>
      </c>
      <c r="H193" s="661" t="s">
        <v>573</v>
      </c>
      <c r="I193" s="661" t="s">
        <v>706</v>
      </c>
      <c r="J193" s="661" t="s">
        <v>707</v>
      </c>
      <c r="K193" s="661" t="s">
        <v>2800</v>
      </c>
      <c r="L193" s="662">
        <v>733.55</v>
      </c>
      <c r="M193" s="662">
        <v>733.55</v>
      </c>
      <c r="N193" s="661">
        <v>1</v>
      </c>
      <c r="O193" s="742">
        <v>0.5</v>
      </c>
      <c r="P193" s="662"/>
      <c r="Q193" s="677">
        <v>0</v>
      </c>
      <c r="R193" s="661"/>
      <c r="S193" s="677">
        <v>0</v>
      </c>
      <c r="T193" s="742"/>
      <c r="U193" s="700">
        <v>0</v>
      </c>
    </row>
    <row r="194" spans="1:21" ht="14.4" customHeight="1" x14ac:dyDescent="0.3">
      <c r="A194" s="660">
        <v>21</v>
      </c>
      <c r="B194" s="661" t="s">
        <v>572</v>
      </c>
      <c r="C194" s="661">
        <v>89301211</v>
      </c>
      <c r="D194" s="740" t="s">
        <v>4043</v>
      </c>
      <c r="E194" s="741" t="s">
        <v>2759</v>
      </c>
      <c r="F194" s="661" t="s">
        <v>2725</v>
      </c>
      <c r="G194" s="661" t="s">
        <v>2801</v>
      </c>
      <c r="H194" s="661" t="s">
        <v>573</v>
      </c>
      <c r="I194" s="661" t="s">
        <v>3030</v>
      </c>
      <c r="J194" s="661" t="s">
        <v>3031</v>
      </c>
      <c r="K194" s="661" t="s">
        <v>3032</v>
      </c>
      <c r="L194" s="662">
        <v>0</v>
      </c>
      <c r="M194" s="662">
        <v>0</v>
      </c>
      <c r="N194" s="661">
        <v>1</v>
      </c>
      <c r="O194" s="742">
        <v>0.5</v>
      </c>
      <c r="P194" s="662"/>
      <c r="Q194" s="677"/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21</v>
      </c>
      <c r="B195" s="661" t="s">
        <v>572</v>
      </c>
      <c r="C195" s="661">
        <v>89301211</v>
      </c>
      <c r="D195" s="740" t="s">
        <v>4043</v>
      </c>
      <c r="E195" s="741" t="s">
        <v>2759</v>
      </c>
      <c r="F195" s="661" t="s">
        <v>2725</v>
      </c>
      <c r="G195" s="661" t="s">
        <v>3033</v>
      </c>
      <c r="H195" s="661" t="s">
        <v>1429</v>
      </c>
      <c r="I195" s="661" t="s">
        <v>3034</v>
      </c>
      <c r="J195" s="661" t="s">
        <v>3035</v>
      </c>
      <c r="K195" s="661" t="s">
        <v>989</v>
      </c>
      <c r="L195" s="662">
        <v>113.66</v>
      </c>
      <c r="M195" s="662">
        <v>113.66</v>
      </c>
      <c r="N195" s="661">
        <v>1</v>
      </c>
      <c r="O195" s="742">
        <v>0.5</v>
      </c>
      <c r="P195" s="662">
        <v>113.66</v>
      </c>
      <c r="Q195" s="677">
        <v>1</v>
      </c>
      <c r="R195" s="661">
        <v>1</v>
      </c>
      <c r="S195" s="677">
        <v>1</v>
      </c>
      <c r="T195" s="742">
        <v>0.5</v>
      </c>
      <c r="U195" s="700">
        <v>1</v>
      </c>
    </row>
    <row r="196" spans="1:21" ht="14.4" customHeight="1" x14ac:dyDescent="0.3">
      <c r="A196" s="660">
        <v>21</v>
      </c>
      <c r="B196" s="661" t="s">
        <v>572</v>
      </c>
      <c r="C196" s="661">
        <v>89301211</v>
      </c>
      <c r="D196" s="740" t="s">
        <v>4043</v>
      </c>
      <c r="E196" s="741" t="s">
        <v>2759</v>
      </c>
      <c r="F196" s="661" t="s">
        <v>2725</v>
      </c>
      <c r="G196" s="661" t="s">
        <v>3036</v>
      </c>
      <c r="H196" s="661" t="s">
        <v>1429</v>
      </c>
      <c r="I196" s="661" t="s">
        <v>3037</v>
      </c>
      <c r="J196" s="661" t="s">
        <v>2274</v>
      </c>
      <c r="K196" s="661" t="s">
        <v>3038</v>
      </c>
      <c r="L196" s="662">
        <v>48.37</v>
      </c>
      <c r="M196" s="662">
        <v>48.37</v>
      </c>
      <c r="N196" s="661">
        <v>1</v>
      </c>
      <c r="O196" s="742">
        <v>1</v>
      </c>
      <c r="P196" s="662">
        <v>48.37</v>
      </c>
      <c r="Q196" s="677">
        <v>1</v>
      </c>
      <c r="R196" s="661">
        <v>1</v>
      </c>
      <c r="S196" s="677">
        <v>1</v>
      </c>
      <c r="T196" s="742">
        <v>1</v>
      </c>
      <c r="U196" s="700">
        <v>1</v>
      </c>
    </row>
    <row r="197" spans="1:21" ht="14.4" customHeight="1" x14ac:dyDescent="0.3">
      <c r="A197" s="660">
        <v>21</v>
      </c>
      <c r="B197" s="661" t="s">
        <v>572</v>
      </c>
      <c r="C197" s="661">
        <v>89301211</v>
      </c>
      <c r="D197" s="740" t="s">
        <v>4043</v>
      </c>
      <c r="E197" s="741" t="s">
        <v>2759</v>
      </c>
      <c r="F197" s="661" t="s">
        <v>2725</v>
      </c>
      <c r="G197" s="661" t="s">
        <v>2803</v>
      </c>
      <c r="H197" s="661" t="s">
        <v>573</v>
      </c>
      <c r="I197" s="661" t="s">
        <v>852</v>
      </c>
      <c r="J197" s="661" t="s">
        <v>695</v>
      </c>
      <c r="K197" s="661" t="s">
        <v>853</v>
      </c>
      <c r="L197" s="662">
        <v>0</v>
      </c>
      <c r="M197" s="662">
        <v>0</v>
      </c>
      <c r="N197" s="661">
        <v>4</v>
      </c>
      <c r="O197" s="742">
        <v>2</v>
      </c>
      <c r="P197" s="662">
        <v>0</v>
      </c>
      <c r="Q197" s="677"/>
      <c r="R197" s="661">
        <v>2</v>
      </c>
      <c r="S197" s="677">
        <v>0.5</v>
      </c>
      <c r="T197" s="742">
        <v>1</v>
      </c>
      <c r="U197" s="700">
        <v>0.5</v>
      </c>
    </row>
    <row r="198" spans="1:21" ht="14.4" customHeight="1" x14ac:dyDescent="0.3">
      <c r="A198" s="660">
        <v>21</v>
      </c>
      <c r="B198" s="661" t="s">
        <v>572</v>
      </c>
      <c r="C198" s="661">
        <v>89301211</v>
      </c>
      <c r="D198" s="740" t="s">
        <v>4043</v>
      </c>
      <c r="E198" s="741" t="s">
        <v>2759</v>
      </c>
      <c r="F198" s="661" t="s">
        <v>2725</v>
      </c>
      <c r="G198" s="661" t="s">
        <v>2804</v>
      </c>
      <c r="H198" s="661" t="s">
        <v>573</v>
      </c>
      <c r="I198" s="661" t="s">
        <v>2056</v>
      </c>
      <c r="J198" s="661" t="s">
        <v>2057</v>
      </c>
      <c r="K198" s="661" t="s">
        <v>2058</v>
      </c>
      <c r="L198" s="662">
        <v>1121.25</v>
      </c>
      <c r="M198" s="662">
        <v>3363.75</v>
      </c>
      <c r="N198" s="661">
        <v>3</v>
      </c>
      <c r="O198" s="742">
        <v>1</v>
      </c>
      <c r="P198" s="662">
        <v>3363.75</v>
      </c>
      <c r="Q198" s="677">
        <v>1</v>
      </c>
      <c r="R198" s="661">
        <v>3</v>
      </c>
      <c r="S198" s="677">
        <v>1</v>
      </c>
      <c r="T198" s="742">
        <v>1</v>
      </c>
      <c r="U198" s="700">
        <v>1</v>
      </c>
    </row>
    <row r="199" spans="1:21" ht="14.4" customHeight="1" x14ac:dyDescent="0.3">
      <c r="A199" s="660">
        <v>21</v>
      </c>
      <c r="B199" s="661" t="s">
        <v>572</v>
      </c>
      <c r="C199" s="661">
        <v>89301211</v>
      </c>
      <c r="D199" s="740" t="s">
        <v>4043</v>
      </c>
      <c r="E199" s="741" t="s">
        <v>2759</v>
      </c>
      <c r="F199" s="661" t="s">
        <v>2725</v>
      </c>
      <c r="G199" s="661" t="s">
        <v>3039</v>
      </c>
      <c r="H199" s="661" t="s">
        <v>1429</v>
      </c>
      <c r="I199" s="661" t="s">
        <v>2199</v>
      </c>
      <c r="J199" s="661" t="s">
        <v>2200</v>
      </c>
      <c r="K199" s="661" t="s">
        <v>2676</v>
      </c>
      <c r="L199" s="662">
        <v>50.85</v>
      </c>
      <c r="M199" s="662">
        <v>50.85</v>
      </c>
      <c r="N199" s="661">
        <v>1</v>
      </c>
      <c r="O199" s="742">
        <v>1</v>
      </c>
      <c r="P199" s="662"/>
      <c r="Q199" s="677">
        <v>0</v>
      </c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21</v>
      </c>
      <c r="B200" s="661" t="s">
        <v>572</v>
      </c>
      <c r="C200" s="661">
        <v>89301211</v>
      </c>
      <c r="D200" s="740" t="s">
        <v>4043</v>
      </c>
      <c r="E200" s="741" t="s">
        <v>2759</v>
      </c>
      <c r="F200" s="661" t="s">
        <v>2725</v>
      </c>
      <c r="G200" s="661" t="s">
        <v>2771</v>
      </c>
      <c r="H200" s="661" t="s">
        <v>573</v>
      </c>
      <c r="I200" s="661" t="s">
        <v>855</v>
      </c>
      <c r="J200" s="661" t="s">
        <v>2772</v>
      </c>
      <c r="K200" s="661" t="s">
        <v>2773</v>
      </c>
      <c r="L200" s="662">
        <v>53.57</v>
      </c>
      <c r="M200" s="662">
        <v>374.99</v>
      </c>
      <c r="N200" s="661">
        <v>7</v>
      </c>
      <c r="O200" s="742">
        <v>4.5</v>
      </c>
      <c r="P200" s="662">
        <v>53.57</v>
      </c>
      <c r="Q200" s="677">
        <v>0.14285714285714285</v>
      </c>
      <c r="R200" s="661">
        <v>1</v>
      </c>
      <c r="S200" s="677">
        <v>0.14285714285714285</v>
      </c>
      <c r="T200" s="742">
        <v>0.5</v>
      </c>
      <c r="U200" s="700">
        <v>0.1111111111111111</v>
      </c>
    </row>
    <row r="201" spans="1:21" ht="14.4" customHeight="1" x14ac:dyDescent="0.3">
      <c r="A201" s="660">
        <v>21</v>
      </c>
      <c r="B201" s="661" t="s">
        <v>572</v>
      </c>
      <c r="C201" s="661">
        <v>89301211</v>
      </c>
      <c r="D201" s="740" t="s">
        <v>4043</v>
      </c>
      <c r="E201" s="741" t="s">
        <v>2759</v>
      </c>
      <c r="F201" s="661" t="s">
        <v>2725</v>
      </c>
      <c r="G201" s="661" t="s">
        <v>2813</v>
      </c>
      <c r="H201" s="661" t="s">
        <v>1429</v>
      </c>
      <c r="I201" s="661" t="s">
        <v>2859</v>
      </c>
      <c r="J201" s="661" t="s">
        <v>1447</v>
      </c>
      <c r="K201" s="661" t="s">
        <v>2622</v>
      </c>
      <c r="L201" s="662">
        <v>815.1</v>
      </c>
      <c r="M201" s="662">
        <v>1630.2</v>
      </c>
      <c r="N201" s="661">
        <v>2</v>
      </c>
      <c r="O201" s="742">
        <v>0.5</v>
      </c>
      <c r="P201" s="662">
        <v>1630.2</v>
      </c>
      <c r="Q201" s="677">
        <v>1</v>
      </c>
      <c r="R201" s="661">
        <v>2</v>
      </c>
      <c r="S201" s="677">
        <v>1</v>
      </c>
      <c r="T201" s="742">
        <v>0.5</v>
      </c>
      <c r="U201" s="700">
        <v>1</v>
      </c>
    </row>
    <row r="202" spans="1:21" ht="14.4" customHeight="1" x14ac:dyDescent="0.3">
      <c r="A202" s="660">
        <v>21</v>
      </c>
      <c r="B202" s="661" t="s">
        <v>572</v>
      </c>
      <c r="C202" s="661">
        <v>89301211</v>
      </c>
      <c r="D202" s="740" t="s">
        <v>4043</v>
      </c>
      <c r="E202" s="741" t="s">
        <v>2759</v>
      </c>
      <c r="F202" s="661" t="s">
        <v>2725</v>
      </c>
      <c r="G202" s="661" t="s">
        <v>2813</v>
      </c>
      <c r="H202" s="661" t="s">
        <v>1429</v>
      </c>
      <c r="I202" s="661" t="s">
        <v>3040</v>
      </c>
      <c r="J202" s="661" t="s">
        <v>1447</v>
      </c>
      <c r="K202" s="661" t="s">
        <v>3041</v>
      </c>
      <c r="L202" s="662">
        <v>0</v>
      </c>
      <c r="M202" s="662">
        <v>0</v>
      </c>
      <c r="N202" s="661">
        <v>1</v>
      </c>
      <c r="O202" s="742">
        <v>0.5</v>
      </c>
      <c r="P202" s="662"/>
      <c r="Q202" s="677"/>
      <c r="R202" s="661"/>
      <c r="S202" s="677">
        <v>0</v>
      </c>
      <c r="T202" s="742"/>
      <c r="U202" s="700">
        <v>0</v>
      </c>
    </row>
    <row r="203" spans="1:21" ht="14.4" customHeight="1" x14ac:dyDescent="0.3">
      <c r="A203" s="660">
        <v>21</v>
      </c>
      <c r="B203" s="661" t="s">
        <v>572</v>
      </c>
      <c r="C203" s="661">
        <v>89301211</v>
      </c>
      <c r="D203" s="740" t="s">
        <v>4043</v>
      </c>
      <c r="E203" s="741" t="s">
        <v>2759</v>
      </c>
      <c r="F203" s="661" t="s">
        <v>2725</v>
      </c>
      <c r="G203" s="661" t="s">
        <v>2813</v>
      </c>
      <c r="H203" s="661" t="s">
        <v>1429</v>
      </c>
      <c r="I203" s="661" t="s">
        <v>1480</v>
      </c>
      <c r="J203" s="661" t="s">
        <v>1481</v>
      </c>
      <c r="K203" s="661" t="s">
        <v>2622</v>
      </c>
      <c r="L203" s="662">
        <v>1385.62</v>
      </c>
      <c r="M203" s="662">
        <v>5542.48</v>
      </c>
      <c r="N203" s="661">
        <v>4</v>
      </c>
      <c r="O203" s="742">
        <v>2.5</v>
      </c>
      <c r="P203" s="662">
        <v>1385.62</v>
      </c>
      <c r="Q203" s="677">
        <v>0.25</v>
      </c>
      <c r="R203" s="661">
        <v>1</v>
      </c>
      <c r="S203" s="677">
        <v>0.25</v>
      </c>
      <c r="T203" s="742">
        <v>1</v>
      </c>
      <c r="U203" s="700">
        <v>0.4</v>
      </c>
    </row>
    <row r="204" spans="1:21" ht="14.4" customHeight="1" x14ac:dyDescent="0.3">
      <c r="A204" s="660">
        <v>21</v>
      </c>
      <c r="B204" s="661" t="s">
        <v>572</v>
      </c>
      <c r="C204" s="661">
        <v>89301211</v>
      </c>
      <c r="D204" s="740" t="s">
        <v>4043</v>
      </c>
      <c r="E204" s="741" t="s">
        <v>2759</v>
      </c>
      <c r="F204" s="661" t="s">
        <v>2725</v>
      </c>
      <c r="G204" s="661" t="s">
        <v>2813</v>
      </c>
      <c r="H204" s="661" t="s">
        <v>1429</v>
      </c>
      <c r="I204" s="661" t="s">
        <v>1487</v>
      </c>
      <c r="J204" s="661" t="s">
        <v>1481</v>
      </c>
      <c r="K204" s="661" t="s">
        <v>2623</v>
      </c>
      <c r="L204" s="662">
        <v>2309.36</v>
      </c>
      <c r="M204" s="662">
        <v>2309.36</v>
      </c>
      <c r="N204" s="661">
        <v>1</v>
      </c>
      <c r="O204" s="742">
        <v>0.5</v>
      </c>
      <c r="P204" s="662"/>
      <c r="Q204" s="677">
        <v>0</v>
      </c>
      <c r="R204" s="661"/>
      <c r="S204" s="677">
        <v>0</v>
      </c>
      <c r="T204" s="742"/>
      <c r="U204" s="700">
        <v>0</v>
      </c>
    </row>
    <row r="205" spans="1:21" ht="14.4" customHeight="1" x14ac:dyDescent="0.3">
      <c r="A205" s="660">
        <v>21</v>
      </c>
      <c r="B205" s="661" t="s">
        <v>572</v>
      </c>
      <c r="C205" s="661">
        <v>89301211</v>
      </c>
      <c r="D205" s="740" t="s">
        <v>4043</v>
      </c>
      <c r="E205" s="741" t="s">
        <v>2759</v>
      </c>
      <c r="F205" s="661" t="s">
        <v>2725</v>
      </c>
      <c r="G205" s="661" t="s">
        <v>2765</v>
      </c>
      <c r="H205" s="661" t="s">
        <v>573</v>
      </c>
      <c r="I205" s="661" t="s">
        <v>2766</v>
      </c>
      <c r="J205" s="661" t="s">
        <v>2767</v>
      </c>
      <c r="K205" s="661" t="s">
        <v>1745</v>
      </c>
      <c r="L205" s="662">
        <v>93.71</v>
      </c>
      <c r="M205" s="662">
        <v>93.71</v>
      </c>
      <c r="N205" s="661">
        <v>1</v>
      </c>
      <c r="O205" s="742">
        <v>1</v>
      </c>
      <c r="P205" s="662">
        <v>93.71</v>
      </c>
      <c r="Q205" s="677">
        <v>1</v>
      </c>
      <c r="R205" s="661">
        <v>1</v>
      </c>
      <c r="S205" s="677">
        <v>1</v>
      </c>
      <c r="T205" s="742">
        <v>1</v>
      </c>
      <c r="U205" s="700">
        <v>1</v>
      </c>
    </row>
    <row r="206" spans="1:21" ht="14.4" customHeight="1" x14ac:dyDescent="0.3">
      <c r="A206" s="660">
        <v>21</v>
      </c>
      <c r="B206" s="661" t="s">
        <v>572</v>
      </c>
      <c r="C206" s="661">
        <v>89301211</v>
      </c>
      <c r="D206" s="740" t="s">
        <v>4043</v>
      </c>
      <c r="E206" s="741" t="s">
        <v>2759</v>
      </c>
      <c r="F206" s="661" t="s">
        <v>2725</v>
      </c>
      <c r="G206" s="661" t="s">
        <v>2765</v>
      </c>
      <c r="H206" s="661" t="s">
        <v>573</v>
      </c>
      <c r="I206" s="661" t="s">
        <v>2883</v>
      </c>
      <c r="J206" s="661" t="s">
        <v>2767</v>
      </c>
      <c r="K206" s="661" t="s">
        <v>727</v>
      </c>
      <c r="L206" s="662">
        <v>301.2</v>
      </c>
      <c r="M206" s="662">
        <v>903.59999999999991</v>
      </c>
      <c r="N206" s="661">
        <v>3</v>
      </c>
      <c r="O206" s="742">
        <v>1.5</v>
      </c>
      <c r="P206" s="662"/>
      <c r="Q206" s="677">
        <v>0</v>
      </c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21</v>
      </c>
      <c r="B207" s="661" t="s">
        <v>572</v>
      </c>
      <c r="C207" s="661">
        <v>89301211</v>
      </c>
      <c r="D207" s="740" t="s">
        <v>4043</v>
      </c>
      <c r="E207" s="741" t="s">
        <v>2759</v>
      </c>
      <c r="F207" s="661" t="s">
        <v>2725</v>
      </c>
      <c r="G207" s="661" t="s">
        <v>2765</v>
      </c>
      <c r="H207" s="661" t="s">
        <v>573</v>
      </c>
      <c r="I207" s="661" t="s">
        <v>3042</v>
      </c>
      <c r="J207" s="661" t="s">
        <v>3043</v>
      </c>
      <c r="K207" s="661" t="s">
        <v>1745</v>
      </c>
      <c r="L207" s="662">
        <v>93.71</v>
      </c>
      <c r="M207" s="662">
        <v>93.71</v>
      </c>
      <c r="N207" s="661">
        <v>1</v>
      </c>
      <c r="O207" s="742">
        <v>1</v>
      </c>
      <c r="P207" s="662"/>
      <c r="Q207" s="677">
        <v>0</v>
      </c>
      <c r="R207" s="661"/>
      <c r="S207" s="677">
        <v>0</v>
      </c>
      <c r="T207" s="742"/>
      <c r="U207" s="700">
        <v>0</v>
      </c>
    </row>
    <row r="208" spans="1:21" ht="14.4" customHeight="1" x14ac:dyDescent="0.3">
      <c r="A208" s="660">
        <v>21</v>
      </c>
      <c r="B208" s="661" t="s">
        <v>572</v>
      </c>
      <c r="C208" s="661">
        <v>89301211</v>
      </c>
      <c r="D208" s="740" t="s">
        <v>4043</v>
      </c>
      <c r="E208" s="741" t="s">
        <v>2759</v>
      </c>
      <c r="F208" s="661" t="s">
        <v>2725</v>
      </c>
      <c r="G208" s="661" t="s">
        <v>2765</v>
      </c>
      <c r="H208" s="661" t="s">
        <v>573</v>
      </c>
      <c r="I208" s="661" t="s">
        <v>1744</v>
      </c>
      <c r="J208" s="661" t="s">
        <v>726</v>
      </c>
      <c r="K208" s="661" t="s">
        <v>1745</v>
      </c>
      <c r="L208" s="662">
        <v>93.71</v>
      </c>
      <c r="M208" s="662">
        <v>93.71</v>
      </c>
      <c r="N208" s="661">
        <v>1</v>
      </c>
      <c r="O208" s="742">
        <v>0.5</v>
      </c>
      <c r="P208" s="662"/>
      <c r="Q208" s="677">
        <v>0</v>
      </c>
      <c r="R208" s="661"/>
      <c r="S208" s="677">
        <v>0</v>
      </c>
      <c r="T208" s="742"/>
      <c r="U208" s="700">
        <v>0</v>
      </c>
    </row>
    <row r="209" spans="1:21" ht="14.4" customHeight="1" x14ac:dyDescent="0.3">
      <c r="A209" s="660">
        <v>21</v>
      </c>
      <c r="B209" s="661" t="s">
        <v>572</v>
      </c>
      <c r="C209" s="661">
        <v>89301211</v>
      </c>
      <c r="D209" s="740" t="s">
        <v>4043</v>
      </c>
      <c r="E209" s="741" t="s">
        <v>2759</v>
      </c>
      <c r="F209" s="661" t="s">
        <v>2725</v>
      </c>
      <c r="G209" s="661" t="s">
        <v>2760</v>
      </c>
      <c r="H209" s="661" t="s">
        <v>1429</v>
      </c>
      <c r="I209" s="661" t="s">
        <v>1553</v>
      </c>
      <c r="J209" s="661" t="s">
        <v>1554</v>
      </c>
      <c r="K209" s="661" t="s">
        <v>2613</v>
      </c>
      <c r="L209" s="662">
        <v>1300.49</v>
      </c>
      <c r="M209" s="662">
        <v>2600.98</v>
      </c>
      <c r="N209" s="661">
        <v>2</v>
      </c>
      <c r="O209" s="742">
        <v>2</v>
      </c>
      <c r="P209" s="662"/>
      <c r="Q209" s="677">
        <v>0</v>
      </c>
      <c r="R209" s="661"/>
      <c r="S209" s="677">
        <v>0</v>
      </c>
      <c r="T209" s="742"/>
      <c r="U209" s="700">
        <v>0</v>
      </c>
    </row>
    <row r="210" spans="1:21" ht="14.4" customHeight="1" x14ac:dyDescent="0.3">
      <c r="A210" s="660">
        <v>21</v>
      </c>
      <c r="B210" s="661" t="s">
        <v>572</v>
      </c>
      <c r="C210" s="661">
        <v>89301211</v>
      </c>
      <c r="D210" s="740" t="s">
        <v>4043</v>
      </c>
      <c r="E210" s="741" t="s">
        <v>2759</v>
      </c>
      <c r="F210" s="661" t="s">
        <v>2725</v>
      </c>
      <c r="G210" s="661" t="s">
        <v>2760</v>
      </c>
      <c r="H210" s="661" t="s">
        <v>1429</v>
      </c>
      <c r="I210" s="661" t="s">
        <v>3044</v>
      </c>
      <c r="J210" s="661" t="s">
        <v>3045</v>
      </c>
      <c r="K210" s="661" t="s">
        <v>3046</v>
      </c>
      <c r="L210" s="662">
        <v>974.8</v>
      </c>
      <c r="M210" s="662">
        <v>974.8</v>
      </c>
      <c r="N210" s="661">
        <v>1</v>
      </c>
      <c r="O210" s="742">
        <v>0.5</v>
      </c>
      <c r="P210" s="662"/>
      <c r="Q210" s="677">
        <v>0</v>
      </c>
      <c r="R210" s="661"/>
      <c r="S210" s="677">
        <v>0</v>
      </c>
      <c r="T210" s="742"/>
      <c r="U210" s="700">
        <v>0</v>
      </c>
    </row>
    <row r="211" spans="1:21" ht="14.4" customHeight="1" x14ac:dyDescent="0.3">
      <c r="A211" s="660">
        <v>21</v>
      </c>
      <c r="B211" s="661" t="s">
        <v>572</v>
      </c>
      <c r="C211" s="661">
        <v>89301211</v>
      </c>
      <c r="D211" s="740" t="s">
        <v>4043</v>
      </c>
      <c r="E211" s="741" t="s">
        <v>2759</v>
      </c>
      <c r="F211" s="661" t="s">
        <v>2725</v>
      </c>
      <c r="G211" s="661" t="s">
        <v>3047</v>
      </c>
      <c r="H211" s="661" t="s">
        <v>573</v>
      </c>
      <c r="I211" s="661" t="s">
        <v>953</v>
      </c>
      <c r="J211" s="661" t="s">
        <v>954</v>
      </c>
      <c r="K211" s="661" t="s">
        <v>955</v>
      </c>
      <c r="L211" s="662">
        <v>0</v>
      </c>
      <c r="M211" s="662">
        <v>0</v>
      </c>
      <c r="N211" s="661">
        <v>1</v>
      </c>
      <c r="O211" s="742">
        <v>0.5</v>
      </c>
      <c r="P211" s="662">
        <v>0</v>
      </c>
      <c r="Q211" s="677"/>
      <c r="R211" s="661">
        <v>1</v>
      </c>
      <c r="S211" s="677">
        <v>1</v>
      </c>
      <c r="T211" s="742">
        <v>0.5</v>
      </c>
      <c r="U211" s="700">
        <v>1</v>
      </c>
    </row>
    <row r="212" spans="1:21" ht="14.4" customHeight="1" x14ac:dyDescent="0.3">
      <c r="A212" s="660">
        <v>21</v>
      </c>
      <c r="B212" s="661" t="s">
        <v>572</v>
      </c>
      <c r="C212" s="661">
        <v>89301211</v>
      </c>
      <c r="D212" s="740" t="s">
        <v>4043</v>
      </c>
      <c r="E212" s="741" t="s">
        <v>2759</v>
      </c>
      <c r="F212" s="661" t="s">
        <v>2725</v>
      </c>
      <c r="G212" s="661" t="s">
        <v>3047</v>
      </c>
      <c r="H212" s="661" t="s">
        <v>573</v>
      </c>
      <c r="I212" s="661" t="s">
        <v>3048</v>
      </c>
      <c r="J212" s="661" t="s">
        <v>954</v>
      </c>
      <c r="K212" s="661" t="s">
        <v>3049</v>
      </c>
      <c r="L212" s="662">
        <v>0</v>
      </c>
      <c r="M212" s="662">
        <v>0</v>
      </c>
      <c r="N212" s="661">
        <v>1</v>
      </c>
      <c r="O212" s="742">
        <v>0.5</v>
      </c>
      <c r="P212" s="662"/>
      <c r="Q212" s="677"/>
      <c r="R212" s="661"/>
      <c r="S212" s="677">
        <v>0</v>
      </c>
      <c r="T212" s="742"/>
      <c r="U212" s="700">
        <v>0</v>
      </c>
    </row>
    <row r="213" spans="1:21" ht="14.4" customHeight="1" x14ac:dyDescent="0.3">
      <c r="A213" s="660">
        <v>21</v>
      </c>
      <c r="B213" s="661" t="s">
        <v>572</v>
      </c>
      <c r="C213" s="661">
        <v>89301211</v>
      </c>
      <c r="D213" s="740" t="s">
        <v>4043</v>
      </c>
      <c r="E213" s="741" t="s">
        <v>2759</v>
      </c>
      <c r="F213" s="661" t="s">
        <v>2725</v>
      </c>
      <c r="G213" s="661" t="s">
        <v>2918</v>
      </c>
      <c r="H213" s="661" t="s">
        <v>573</v>
      </c>
      <c r="I213" s="661" t="s">
        <v>1326</v>
      </c>
      <c r="J213" s="661" t="s">
        <v>1327</v>
      </c>
      <c r="K213" s="661" t="s">
        <v>1328</v>
      </c>
      <c r="L213" s="662">
        <v>108.44</v>
      </c>
      <c r="M213" s="662">
        <v>108.44</v>
      </c>
      <c r="N213" s="661">
        <v>1</v>
      </c>
      <c r="O213" s="742">
        <v>0.5</v>
      </c>
      <c r="P213" s="662">
        <v>108.44</v>
      </c>
      <c r="Q213" s="677">
        <v>1</v>
      </c>
      <c r="R213" s="661">
        <v>1</v>
      </c>
      <c r="S213" s="677">
        <v>1</v>
      </c>
      <c r="T213" s="742">
        <v>0.5</v>
      </c>
      <c r="U213" s="700">
        <v>1</v>
      </c>
    </row>
    <row r="214" spans="1:21" ht="14.4" customHeight="1" x14ac:dyDescent="0.3">
      <c r="A214" s="660">
        <v>21</v>
      </c>
      <c r="B214" s="661" t="s">
        <v>572</v>
      </c>
      <c r="C214" s="661">
        <v>89301211</v>
      </c>
      <c r="D214" s="740" t="s">
        <v>4043</v>
      </c>
      <c r="E214" s="741" t="s">
        <v>2759</v>
      </c>
      <c r="F214" s="661" t="s">
        <v>2725</v>
      </c>
      <c r="G214" s="661" t="s">
        <v>2918</v>
      </c>
      <c r="H214" s="661" t="s">
        <v>573</v>
      </c>
      <c r="I214" s="661" t="s">
        <v>2950</v>
      </c>
      <c r="J214" s="661" t="s">
        <v>1327</v>
      </c>
      <c r="K214" s="661" t="s">
        <v>1110</v>
      </c>
      <c r="L214" s="662">
        <v>54.23</v>
      </c>
      <c r="M214" s="662">
        <v>108.46</v>
      </c>
      <c r="N214" s="661">
        <v>2</v>
      </c>
      <c r="O214" s="742">
        <v>1.5</v>
      </c>
      <c r="P214" s="662"/>
      <c r="Q214" s="677">
        <v>0</v>
      </c>
      <c r="R214" s="661"/>
      <c r="S214" s="677">
        <v>0</v>
      </c>
      <c r="T214" s="742"/>
      <c r="U214" s="700">
        <v>0</v>
      </c>
    </row>
    <row r="215" spans="1:21" ht="14.4" customHeight="1" x14ac:dyDescent="0.3">
      <c r="A215" s="660">
        <v>21</v>
      </c>
      <c r="B215" s="661" t="s">
        <v>572</v>
      </c>
      <c r="C215" s="661">
        <v>89301211</v>
      </c>
      <c r="D215" s="740" t="s">
        <v>4043</v>
      </c>
      <c r="E215" s="741" t="s">
        <v>2759</v>
      </c>
      <c r="F215" s="661" t="s">
        <v>2725</v>
      </c>
      <c r="G215" s="661" t="s">
        <v>2768</v>
      </c>
      <c r="H215" s="661" t="s">
        <v>573</v>
      </c>
      <c r="I215" s="661" t="s">
        <v>3050</v>
      </c>
      <c r="J215" s="661" t="s">
        <v>991</v>
      </c>
      <c r="K215" s="661" t="s">
        <v>3051</v>
      </c>
      <c r="L215" s="662">
        <v>0</v>
      </c>
      <c r="M215" s="662">
        <v>0</v>
      </c>
      <c r="N215" s="661">
        <v>1</v>
      </c>
      <c r="O215" s="742">
        <v>0.5</v>
      </c>
      <c r="P215" s="662"/>
      <c r="Q215" s="677"/>
      <c r="R215" s="661"/>
      <c r="S215" s="677">
        <v>0</v>
      </c>
      <c r="T215" s="742"/>
      <c r="U215" s="700">
        <v>0</v>
      </c>
    </row>
    <row r="216" spans="1:21" ht="14.4" customHeight="1" x14ac:dyDescent="0.3">
      <c r="A216" s="660">
        <v>21</v>
      </c>
      <c r="B216" s="661" t="s">
        <v>572</v>
      </c>
      <c r="C216" s="661">
        <v>89301211</v>
      </c>
      <c r="D216" s="740" t="s">
        <v>4043</v>
      </c>
      <c r="E216" s="741" t="s">
        <v>2759</v>
      </c>
      <c r="F216" s="661" t="s">
        <v>2725</v>
      </c>
      <c r="G216" s="661" t="s">
        <v>2768</v>
      </c>
      <c r="H216" s="661" t="s">
        <v>573</v>
      </c>
      <c r="I216" s="661" t="s">
        <v>3052</v>
      </c>
      <c r="J216" s="661" t="s">
        <v>1407</v>
      </c>
      <c r="K216" s="661" t="s">
        <v>1020</v>
      </c>
      <c r="L216" s="662">
        <v>136.93</v>
      </c>
      <c r="M216" s="662">
        <v>136.93</v>
      </c>
      <c r="N216" s="661">
        <v>1</v>
      </c>
      <c r="O216" s="742">
        <v>0.5</v>
      </c>
      <c r="P216" s="662">
        <v>136.93</v>
      </c>
      <c r="Q216" s="677">
        <v>1</v>
      </c>
      <c r="R216" s="661">
        <v>1</v>
      </c>
      <c r="S216" s="677">
        <v>1</v>
      </c>
      <c r="T216" s="742">
        <v>0.5</v>
      </c>
      <c r="U216" s="700">
        <v>1</v>
      </c>
    </row>
    <row r="217" spans="1:21" ht="14.4" customHeight="1" x14ac:dyDescent="0.3">
      <c r="A217" s="660">
        <v>21</v>
      </c>
      <c r="B217" s="661" t="s">
        <v>572</v>
      </c>
      <c r="C217" s="661">
        <v>89301211</v>
      </c>
      <c r="D217" s="740" t="s">
        <v>4043</v>
      </c>
      <c r="E217" s="741" t="s">
        <v>2759</v>
      </c>
      <c r="F217" s="661" t="s">
        <v>2725</v>
      </c>
      <c r="G217" s="661" t="s">
        <v>2768</v>
      </c>
      <c r="H217" s="661" t="s">
        <v>573</v>
      </c>
      <c r="I217" s="661" t="s">
        <v>2958</v>
      </c>
      <c r="J217" s="661" t="s">
        <v>1407</v>
      </c>
      <c r="K217" s="661" t="s">
        <v>712</v>
      </c>
      <c r="L217" s="662">
        <v>0</v>
      </c>
      <c r="M217" s="662">
        <v>0</v>
      </c>
      <c r="N217" s="661">
        <v>3</v>
      </c>
      <c r="O217" s="742">
        <v>1.5</v>
      </c>
      <c r="P217" s="662"/>
      <c r="Q217" s="677"/>
      <c r="R217" s="661"/>
      <c r="S217" s="677">
        <v>0</v>
      </c>
      <c r="T217" s="742"/>
      <c r="U217" s="700">
        <v>0</v>
      </c>
    </row>
    <row r="218" spans="1:21" ht="14.4" customHeight="1" x14ac:dyDescent="0.3">
      <c r="A218" s="660">
        <v>21</v>
      </c>
      <c r="B218" s="661" t="s">
        <v>572</v>
      </c>
      <c r="C218" s="661">
        <v>89301211</v>
      </c>
      <c r="D218" s="740" t="s">
        <v>4043</v>
      </c>
      <c r="E218" s="741" t="s">
        <v>2759</v>
      </c>
      <c r="F218" s="661" t="s">
        <v>2725</v>
      </c>
      <c r="G218" s="661" t="s">
        <v>2928</v>
      </c>
      <c r="H218" s="661" t="s">
        <v>1429</v>
      </c>
      <c r="I218" s="661" t="s">
        <v>3053</v>
      </c>
      <c r="J218" s="661" t="s">
        <v>3054</v>
      </c>
      <c r="K218" s="661" t="s">
        <v>940</v>
      </c>
      <c r="L218" s="662">
        <v>184.74</v>
      </c>
      <c r="M218" s="662">
        <v>184.74</v>
      </c>
      <c r="N218" s="661">
        <v>1</v>
      </c>
      <c r="O218" s="742">
        <v>0.5</v>
      </c>
      <c r="P218" s="662"/>
      <c r="Q218" s="677">
        <v>0</v>
      </c>
      <c r="R218" s="661"/>
      <c r="S218" s="677">
        <v>0</v>
      </c>
      <c r="T218" s="742"/>
      <c r="U218" s="700">
        <v>0</v>
      </c>
    </row>
    <row r="219" spans="1:21" ht="14.4" customHeight="1" x14ac:dyDescent="0.3">
      <c r="A219" s="660">
        <v>21</v>
      </c>
      <c r="B219" s="661" t="s">
        <v>572</v>
      </c>
      <c r="C219" s="661">
        <v>89301211</v>
      </c>
      <c r="D219" s="740" t="s">
        <v>4043</v>
      </c>
      <c r="E219" s="741" t="s">
        <v>2759</v>
      </c>
      <c r="F219" s="661" t="s">
        <v>2725</v>
      </c>
      <c r="G219" s="661" t="s">
        <v>3055</v>
      </c>
      <c r="H219" s="661" t="s">
        <v>573</v>
      </c>
      <c r="I219" s="661" t="s">
        <v>3056</v>
      </c>
      <c r="J219" s="661" t="s">
        <v>1361</v>
      </c>
      <c r="K219" s="661" t="s">
        <v>1463</v>
      </c>
      <c r="L219" s="662">
        <v>0</v>
      </c>
      <c r="M219" s="662">
        <v>0</v>
      </c>
      <c r="N219" s="661">
        <v>2</v>
      </c>
      <c r="O219" s="742">
        <v>1.5</v>
      </c>
      <c r="P219" s="662"/>
      <c r="Q219" s="677"/>
      <c r="R219" s="661"/>
      <c r="S219" s="677">
        <v>0</v>
      </c>
      <c r="T219" s="742"/>
      <c r="U219" s="700">
        <v>0</v>
      </c>
    </row>
    <row r="220" spans="1:21" ht="14.4" customHeight="1" x14ac:dyDescent="0.3">
      <c r="A220" s="660">
        <v>21</v>
      </c>
      <c r="B220" s="661" t="s">
        <v>572</v>
      </c>
      <c r="C220" s="661">
        <v>89301211</v>
      </c>
      <c r="D220" s="740" t="s">
        <v>4043</v>
      </c>
      <c r="E220" s="741" t="s">
        <v>2759</v>
      </c>
      <c r="F220" s="661" t="s">
        <v>2725</v>
      </c>
      <c r="G220" s="661" t="s">
        <v>3055</v>
      </c>
      <c r="H220" s="661" t="s">
        <v>573</v>
      </c>
      <c r="I220" s="661" t="s">
        <v>3057</v>
      </c>
      <c r="J220" s="661" t="s">
        <v>1361</v>
      </c>
      <c r="K220" s="661" t="s">
        <v>3058</v>
      </c>
      <c r="L220" s="662">
        <v>0</v>
      </c>
      <c r="M220" s="662">
        <v>0</v>
      </c>
      <c r="N220" s="661">
        <v>2</v>
      </c>
      <c r="O220" s="742">
        <v>1</v>
      </c>
      <c r="P220" s="662">
        <v>0</v>
      </c>
      <c r="Q220" s="677"/>
      <c r="R220" s="661">
        <v>2</v>
      </c>
      <c r="S220" s="677">
        <v>1</v>
      </c>
      <c r="T220" s="742">
        <v>1</v>
      </c>
      <c r="U220" s="700">
        <v>1</v>
      </c>
    </row>
    <row r="221" spans="1:21" ht="14.4" customHeight="1" x14ac:dyDescent="0.3">
      <c r="A221" s="660">
        <v>21</v>
      </c>
      <c r="B221" s="661" t="s">
        <v>572</v>
      </c>
      <c r="C221" s="661">
        <v>89301211</v>
      </c>
      <c r="D221" s="740" t="s">
        <v>4043</v>
      </c>
      <c r="E221" s="741" t="s">
        <v>2759</v>
      </c>
      <c r="F221" s="661" t="s">
        <v>2725</v>
      </c>
      <c r="G221" s="661" t="s">
        <v>3059</v>
      </c>
      <c r="H221" s="661" t="s">
        <v>573</v>
      </c>
      <c r="I221" s="661" t="s">
        <v>3060</v>
      </c>
      <c r="J221" s="661" t="s">
        <v>1125</v>
      </c>
      <c r="K221" s="661" t="s">
        <v>3061</v>
      </c>
      <c r="L221" s="662">
        <v>0</v>
      </c>
      <c r="M221" s="662">
        <v>0</v>
      </c>
      <c r="N221" s="661">
        <v>2</v>
      </c>
      <c r="O221" s="742">
        <v>1</v>
      </c>
      <c r="P221" s="662"/>
      <c r="Q221" s="677"/>
      <c r="R221" s="661"/>
      <c r="S221" s="677">
        <v>0</v>
      </c>
      <c r="T221" s="742"/>
      <c r="U221" s="700">
        <v>0</v>
      </c>
    </row>
    <row r="222" spans="1:21" ht="14.4" customHeight="1" x14ac:dyDescent="0.3">
      <c r="A222" s="660">
        <v>21</v>
      </c>
      <c r="B222" s="661" t="s">
        <v>572</v>
      </c>
      <c r="C222" s="661">
        <v>89301211</v>
      </c>
      <c r="D222" s="740" t="s">
        <v>4043</v>
      </c>
      <c r="E222" s="741" t="s">
        <v>2759</v>
      </c>
      <c r="F222" s="661" t="s">
        <v>2725</v>
      </c>
      <c r="G222" s="661" t="s">
        <v>3059</v>
      </c>
      <c r="H222" s="661" t="s">
        <v>573</v>
      </c>
      <c r="I222" s="661" t="s">
        <v>3062</v>
      </c>
      <c r="J222" s="661" t="s">
        <v>1125</v>
      </c>
      <c r="K222" s="661" t="s">
        <v>3063</v>
      </c>
      <c r="L222" s="662">
        <v>9459.6299999999992</v>
      </c>
      <c r="M222" s="662">
        <v>9459.6299999999992</v>
      </c>
      <c r="N222" s="661">
        <v>1</v>
      </c>
      <c r="O222" s="742">
        <v>0.5</v>
      </c>
      <c r="P222" s="662"/>
      <c r="Q222" s="677">
        <v>0</v>
      </c>
      <c r="R222" s="661"/>
      <c r="S222" s="677">
        <v>0</v>
      </c>
      <c r="T222" s="742"/>
      <c r="U222" s="700">
        <v>0</v>
      </c>
    </row>
    <row r="223" spans="1:21" ht="14.4" customHeight="1" x14ac:dyDescent="0.3">
      <c r="A223" s="660">
        <v>21</v>
      </c>
      <c r="B223" s="661" t="s">
        <v>572</v>
      </c>
      <c r="C223" s="661">
        <v>89301211</v>
      </c>
      <c r="D223" s="740" t="s">
        <v>4043</v>
      </c>
      <c r="E223" s="741" t="s">
        <v>2759</v>
      </c>
      <c r="F223" s="661" t="s">
        <v>2727</v>
      </c>
      <c r="G223" s="661" t="s">
        <v>2873</v>
      </c>
      <c r="H223" s="661" t="s">
        <v>573</v>
      </c>
      <c r="I223" s="661" t="s">
        <v>1214</v>
      </c>
      <c r="J223" s="661" t="s">
        <v>1215</v>
      </c>
      <c r="K223" s="661" t="s">
        <v>1422</v>
      </c>
      <c r="L223" s="662">
        <v>1267.1199999999999</v>
      </c>
      <c r="M223" s="662">
        <v>1267.1199999999999</v>
      </c>
      <c r="N223" s="661">
        <v>1</v>
      </c>
      <c r="O223" s="742">
        <v>1</v>
      </c>
      <c r="P223" s="662">
        <v>1267.1199999999999</v>
      </c>
      <c r="Q223" s="677">
        <v>1</v>
      </c>
      <c r="R223" s="661">
        <v>1</v>
      </c>
      <c r="S223" s="677">
        <v>1</v>
      </c>
      <c r="T223" s="742">
        <v>1</v>
      </c>
      <c r="U223" s="700">
        <v>1</v>
      </c>
    </row>
    <row r="224" spans="1:21" ht="14.4" customHeight="1" x14ac:dyDescent="0.3">
      <c r="A224" s="660">
        <v>21</v>
      </c>
      <c r="B224" s="661" t="s">
        <v>572</v>
      </c>
      <c r="C224" s="661">
        <v>89301211</v>
      </c>
      <c r="D224" s="740" t="s">
        <v>4043</v>
      </c>
      <c r="E224" s="741" t="s">
        <v>2759</v>
      </c>
      <c r="F224" s="661" t="s">
        <v>2727</v>
      </c>
      <c r="G224" s="661" t="s">
        <v>2873</v>
      </c>
      <c r="H224" s="661" t="s">
        <v>573</v>
      </c>
      <c r="I224" s="661" t="s">
        <v>2874</v>
      </c>
      <c r="J224" s="661" t="s">
        <v>2875</v>
      </c>
      <c r="K224" s="661" t="s">
        <v>2876</v>
      </c>
      <c r="L224" s="662">
        <v>1000</v>
      </c>
      <c r="M224" s="662">
        <v>1000</v>
      </c>
      <c r="N224" s="661">
        <v>1</v>
      </c>
      <c r="O224" s="742">
        <v>1</v>
      </c>
      <c r="P224" s="662"/>
      <c r="Q224" s="677">
        <v>0</v>
      </c>
      <c r="R224" s="661"/>
      <c r="S224" s="677">
        <v>0</v>
      </c>
      <c r="T224" s="742"/>
      <c r="U224" s="700">
        <v>0</v>
      </c>
    </row>
    <row r="225" spans="1:21" ht="14.4" customHeight="1" x14ac:dyDescent="0.3">
      <c r="A225" s="660">
        <v>21</v>
      </c>
      <c r="B225" s="661" t="s">
        <v>572</v>
      </c>
      <c r="C225" s="661">
        <v>89301212</v>
      </c>
      <c r="D225" s="740" t="s">
        <v>4044</v>
      </c>
      <c r="E225" s="741" t="s">
        <v>2734</v>
      </c>
      <c r="F225" s="661" t="s">
        <v>2725</v>
      </c>
      <c r="G225" s="661" t="s">
        <v>2880</v>
      </c>
      <c r="H225" s="661" t="s">
        <v>1429</v>
      </c>
      <c r="I225" s="661" t="s">
        <v>3064</v>
      </c>
      <c r="J225" s="661" t="s">
        <v>3065</v>
      </c>
      <c r="K225" s="661" t="s">
        <v>3066</v>
      </c>
      <c r="L225" s="662">
        <v>23.95</v>
      </c>
      <c r="M225" s="662">
        <v>23.95</v>
      </c>
      <c r="N225" s="661">
        <v>1</v>
      </c>
      <c r="O225" s="742">
        <v>0.5</v>
      </c>
      <c r="P225" s="662">
        <v>23.95</v>
      </c>
      <c r="Q225" s="677">
        <v>1</v>
      </c>
      <c r="R225" s="661">
        <v>1</v>
      </c>
      <c r="S225" s="677">
        <v>1</v>
      </c>
      <c r="T225" s="742">
        <v>0.5</v>
      </c>
      <c r="U225" s="700">
        <v>1</v>
      </c>
    </row>
    <row r="226" spans="1:21" ht="14.4" customHeight="1" x14ac:dyDescent="0.3">
      <c r="A226" s="660">
        <v>21</v>
      </c>
      <c r="B226" s="661" t="s">
        <v>572</v>
      </c>
      <c r="C226" s="661">
        <v>89301212</v>
      </c>
      <c r="D226" s="740" t="s">
        <v>4044</v>
      </c>
      <c r="E226" s="741" t="s">
        <v>2734</v>
      </c>
      <c r="F226" s="661" t="s">
        <v>2725</v>
      </c>
      <c r="G226" s="661" t="s">
        <v>2993</v>
      </c>
      <c r="H226" s="661" t="s">
        <v>573</v>
      </c>
      <c r="I226" s="661" t="s">
        <v>3067</v>
      </c>
      <c r="J226" s="661" t="s">
        <v>3068</v>
      </c>
      <c r="K226" s="661" t="s">
        <v>2135</v>
      </c>
      <c r="L226" s="662">
        <v>0</v>
      </c>
      <c r="M226" s="662">
        <v>0</v>
      </c>
      <c r="N226" s="661">
        <v>1</v>
      </c>
      <c r="O226" s="742">
        <v>0.5</v>
      </c>
      <c r="P226" s="662"/>
      <c r="Q226" s="677"/>
      <c r="R226" s="661"/>
      <c r="S226" s="677">
        <v>0</v>
      </c>
      <c r="T226" s="742"/>
      <c r="U226" s="700">
        <v>0</v>
      </c>
    </row>
    <row r="227" spans="1:21" ht="14.4" customHeight="1" x14ac:dyDescent="0.3">
      <c r="A227" s="660">
        <v>21</v>
      </c>
      <c r="B227" s="661" t="s">
        <v>572</v>
      </c>
      <c r="C227" s="661">
        <v>89301212</v>
      </c>
      <c r="D227" s="740" t="s">
        <v>4044</v>
      </c>
      <c r="E227" s="741" t="s">
        <v>2734</v>
      </c>
      <c r="F227" s="661" t="s">
        <v>2725</v>
      </c>
      <c r="G227" s="661" t="s">
        <v>2890</v>
      </c>
      <c r="H227" s="661" t="s">
        <v>573</v>
      </c>
      <c r="I227" s="661" t="s">
        <v>3069</v>
      </c>
      <c r="J227" s="661" t="s">
        <v>3070</v>
      </c>
      <c r="K227" s="661" t="s">
        <v>3071</v>
      </c>
      <c r="L227" s="662">
        <v>0</v>
      </c>
      <c r="M227" s="662">
        <v>0</v>
      </c>
      <c r="N227" s="661">
        <v>1</v>
      </c>
      <c r="O227" s="742">
        <v>0.5</v>
      </c>
      <c r="P227" s="662"/>
      <c r="Q227" s="677"/>
      <c r="R227" s="661"/>
      <c r="S227" s="677">
        <v>0</v>
      </c>
      <c r="T227" s="742"/>
      <c r="U227" s="700">
        <v>0</v>
      </c>
    </row>
    <row r="228" spans="1:21" ht="14.4" customHeight="1" x14ac:dyDescent="0.3">
      <c r="A228" s="660">
        <v>21</v>
      </c>
      <c r="B228" s="661" t="s">
        <v>572</v>
      </c>
      <c r="C228" s="661">
        <v>89301212</v>
      </c>
      <c r="D228" s="740" t="s">
        <v>4044</v>
      </c>
      <c r="E228" s="741" t="s">
        <v>2734</v>
      </c>
      <c r="F228" s="661" t="s">
        <v>2725</v>
      </c>
      <c r="G228" s="661" t="s">
        <v>2830</v>
      </c>
      <c r="H228" s="661" t="s">
        <v>573</v>
      </c>
      <c r="I228" s="661" t="s">
        <v>2977</v>
      </c>
      <c r="J228" s="661" t="s">
        <v>2978</v>
      </c>
      <c r="K228" s="661" t="s">
        <v>2979</v>
      </c>
      <c r="L228" s="662">
        <v>150.04</v>
      </c>
      <c r="M228" s="662">
        <v>450.12</v>
      </c>
      <c r="N228" s="661">
        <v>3</v>
      </c>
      <c r="O228" s="742">
        <v>2.5</v>
      </c>
      <c r="P228" s="662">
        <v>300.08</v>
      </c>
      <c r="Q228" s="677">
        <v>0.66666666666666663</v>
      </c>
      <c r="R228" s="661">
        <v>2</v>
      </c>
      <c r="S228" s="677">
        <v>0.66666666666666663</v>
      </c>
      <c r="T228" s="742">
        <v>1.5</v>
      </c>
      <c r="U228" s="700">
        <v>0.6</v>
      </c>
    </row>
    <row r="229" spans="1:21" ht="14.4" customHeight="1" x14ac:dyDescent="0.3">
      <c r="A229" s="660">
        <v>21</v>
      </c>
      <c r="B229" s="661" t="s">
        <v>572</v>
      </c>
      <c r="C229" s="661">
        <v>89301212</v>
      </c>
      <c r="D229" s="740" t="s">
        <v>4044</v>
      </c>
      <c r="E229" s="741" t="s">
        <v>2734</v>
      </c>
      <c r="F229" s="661" t="s">
        <v>2725</v>
      </c>
      <c r="G229" s="661" t="s">
        <v>3072</v>
      </c>
      <c r="H229" s="661" t="s">
        <v>573</v>
      </c>
      <c r="I229" s="661" t="s">
        <v>3073</v>
      </c>
      <c r="J229" s="661" t="s">
        <v>3074</v>
      </c>
      <c r="K229" s="661" t="s">
        <v>3075</v>
      </c>
      <c r="L229" s="662">
        <v>53.38</v>
      </c>
      <c r="M229" s="662">
        <v>53.38</v>
      </c>
      <c r="N229" s="661">
        <v>1</v>
      </c>
      <c r="O229" s="742">
        <v>1</v>
      </c>
      <c r="P229" s="662"/>
      <c r="Q229" s="677">
        <v>0</v>
      </c>
      <c r="R229" s="661"/>
      <c r="S229" s="677">
        <v>0</v>
      </c>
      <c r="T229" s="742"/>
      <c r="U229" s="700">
        <v>0</v>
      </c>
    </row>
    <row r="230" spans="1:21" ht="14.4" customHeight="1" x14ac:dyDescent="0.3">
      <c r="A230" s="660">
        <v>21</v>
      </c>
      <c r="B230" s="661" t="s">
        <v>572</v>
      </c>
      <c r="C230" s="661">
        <v>89301212</v>
      </c>
      <c r="D230" s="740" t="s">
        <v>4044</v>
      </c>
      <c r="E230" s="741" t="s">
        <v>2734</v>
      </c>
      <c r="F230" s="661" t="s">
        <v>2725</v>
      </c>
      <c r="G230" s="661" t="s">
        <v>3076</v>
      </c>
      <c r="H230" s="661" t="s">
        <v>1429</v>
      </c>
      <c r="I230" s="661" t="s">
        <v>3077</v>
      </c>
      <c r="J230" s="661" t="s">
        <v>3078</v>
      </c>
      <c r="K230" s="661" t="s">
        <v>3079</v>
      </c>
      <c r="L230" s="662">
        <v>769.6</v>
      </c>
      <c r="M230" s="662">
        <v>2308.8000000000002</v>
      </c>
      <c r="N230" s="661">
        <v>3</v>
      </c>
      <c r="O230" s="742">
        <v>1</v>
      </c>
      <c r="P230" s="662">
        <v>2308.8000000000002</v>
      </c>
      <c r="Q230" s="677">
        <v>1</v>
      </c>
      <c r="R230" s="661">
        <v>3</v>
      </c>
      <c r="S230" s="677">
        <v>1</v>
      </c>
      <c r="T230" s="742">
        <v>1</v>
      </c>
      <c r="U230" s="700">
        <v>1</v>
      </c>
    </row>
    <row r="231" spans="1:21" ht="14.4" customHeight="1" x14ac:dyDescent="0.3">
      <c r="A231" s="660">
        <v>21</v>
      </c>
      <c r="B231" s="661" t="s">
        <v>572</v>
      </c>
      <c r="C231" s="661">
        <v>89301212</v>
      </c>
      <c r="D231" s="740" t="s">
        <v>4044</v>
      </c>
      <c r="E231" s="741" t="s">
        <v>2734</v>
      </c>
      <c r="F231" s="661" t="s">
        <v>2725</v>
      </c>
      <c r="G231" s="661" t="s">
        <v>3076</v>
      </c>
      <c r="H231" s="661" t="s">
        <v>1429</v>
      </c>
      <c r="I231" s="661" t="s">
        <v>3080</v>
      </c>
      <c r="J231" s="661" t="s">
        <v>3078</v>
      </c>
      <c r="K231" s="661" t="s">
        <v>3081</v>
      </c>
      <c r="L231" s="662">
        <v>0</v>
      </c>
      <c r="M231" s="662">
        <v>0</v>
      </c>
      <c r="N231" s="661">
        <v>1</v>
      </c>
      <c r="O231" s="742">
        <v>0.5</v>
      </c>
      <c r="P231" s="662">
        <v>0</v>
      </c>
      <c r="Q231" s="677"/>
      <c r="R231" s="661">
        <v>1</v>
      </c>
      <c r="S231" s="677">
        <v>1</v>
      </c>
      <c r="T231" s="742">
        <v>0.5</v>
      </c>
      <c r="U231" s="700">
        <v>1</v>
      </c>
    </row>
    <row r="232" spans="1:21" ht="14.4" customHeight="1" x14ac:dyDescent="0.3">
      <c r="A232" s="660">
        <v>21</v>
      </c>
      <c r="B232" s="661" t="s">
        <v>572</v>
      </c>
      <c r="C232" s="661">
        <v>89301212</v>
      </c>
      <c r="D232" s="740" t="s">
        <v>4044</v>
      </c>
      <c r="E232" s="741" t="s">
        <v>2734</v>
      </c>
      <c r="F232" s="661" t="s">
        <v>2725</v>
      </c>
      <c r="G232" s="661" t="s">
        <v>3076</v>
      </c>
      <c r="H232" s="661" t="s">
        <v>573</v>
      </c>
      <c r="I232" s="661" t="s">
        <v>3082</v>
      </c>
      <c r="J232" s="661" t="s">
        <v>3083</v>
      </c>
      <c r="K232" s="661" t="s">
        <v>3079</v>
      </c>
      <c r="L232" s="662">
        <v>769.6</v>
      </c>
      <c r="M232" s="662">
        <v>2308.8000000000002</v>
      </c>
      <c r="N232" s="661">
        <v>3</v>
      </c>
      <c r="O232" s="742">
        <v>1</v>
      </c>
      <c r="P232" s="662"/>
      <c r="Q232" s="677">
        <v>0</v>
      </c>
      <c r="R232" s="661"/>
      <c r="S232" s="677">
        <v>0</v>
      </c>
      <c r="T232" s="742"/>
      <c r="U232" s="700">
        <v>0</v>
      </c>
    </row>
    <row r="233" spans="1:21" ht="14.4" customHeight="1" x14ac:dyDescent="0.3">
      <c r="A233" s="660">
        <v>21</v>
      </c>
      <c r="B233" s="661" t="s">
        <v>572</v>
      </c>
      <c r="C233" s="661">
        <v>89301212</v>
      </c>
      <c r="D233" s="740" t="s">
        <v>4044</v>
      </c>
      <c r="E233" s="741" t="s">
        <v>2734</v>
      </c>
      <c r="F233" s="661" t="s">
        <v>2725</v>
      </c>
      <c r="G233" s="661" t="s">
        <v>3076</v>
      </c>
      <c r="H233" s="661" t="s">
        <v>573</v>
      </c>
      <c r="I233" s="661" t="s">
        <v>3084</v>
      </c>
      <c r="J233" s="661" t="s">
        <v>3083</v>
      </c>
      <c r="K233" s="661" t="s">
        <v>3085</v>
      </c>
      <c r="L233" s="662">
        <v>0</v>
      </c>
      <c r="M233" s="662">
        <v>0</v>
      </c>
      <c r="N233" s="661">
        <v>3</v>
      </c>
      <c r="O233" s="742">
        <v>1</v>
      </c>
      <c r="P233" s="662"/>
      <c r="Q233" s="677"/>
      <c r="R233" s="661"/>
      <c r="S233" s="677">
        <v>0</v>
      </c>
      <c r="T233" s="742"/>
      <c r="U233" s="700">
        <v>0</v>
      </c>
    </row>
    <row r="234" spans="1:21" ht="14.4" customHeight="1" x14ac:dyDescent="0.3">
      <c r="A234" s="660">
        <v>21</v>
      </c>
      <c r="B234" s="661" t="s">
        <v>572</v>
      </c>
      <c r="C234" s="661">
        <v>89301212</v>
      </c>
      <c r="D234" s="740" t="s">
        <v>4044</v>
      </c>
      <c r="E234" s="741" t="s">
        <v>2734</v>
      </c>
      <c r="F234" s="661" t="s">
        <v>2725</v>
      </c>
      <c r="G234" s="661" t="s">
        <v>3086</v>
      </c>
      <c r="H234" s="661" t="s">
        <v>1429</v>
      </c>
      <c r="I234" s="661" t="s">
        <v>1560</v>
      </c>
      <c r="J234" s="661" t="s">
        <v>1561</v>
      </c>
      <c r="K234" s="661" t="s">
        <v>2174</v>
      </c>
      <c r="L234" s="662">
        <v>0</v>
      </c>
      <c r="M234" s="662">
        <v>0</v>
      </c>
      <c r="N234" s="661">
        <v>1</v>
      </c>
      <c r="O234" s="742">
        <v>1</v>
      </c>
      <c r="P234" s="662">
        <v>0</v>
      </c>
      <c r="Q234" s="677"/>
      <c r="R234" s="661">
        <v>1</v>
      </c>
      <c r="S234" s="677">
        <v>1</v>
      </c>
      <c r="T234" s="742">
        <v>1</v>
      </c>
      <c r="U234" s="700">
        <v>1</v>
      </c>
    </row>
    <row r="235" spans="1:21" ht="14.4" customHeight="1" x14ac:dyDescent="0.3">
      <c r="A235" s="660">
        <v>21</v>
      </c>
      <c r="B235" s="661" t="s">
        <v>572</v>
      </c>
      <c r="C235" s="661">
        <v>89301212</v>
      </c>
      <c r="D235" s="740" t="s">
        <v>4044</v>
      </c>
      <c r="E235" s="741" t="s">
        <v>2734</v>
      </c>
      <c r="F235" s="661" t="s">
        <v>2725</v>
      </c>
      <c r="G235" s="661" t="s">
        <v>3087</v>
      </c>
      <c r="H235" s="661" t="s">
        <v>1429</v>
      </c>
      <c r="I235" s="661" t="s">
        <v>3088</v>
      </c>
      <c r="J235" s="661" t="s">
        <v>3089</v>
      </c>
      <c r="K235" s="661" t="s">
        <v>3090</v>
      </c>
      <c r="L235" s="662">
        <v>1508.08</v>
      </c>
      <c r="M235" s="662">
        <v>3016.16</v>
      </c>
      <c r="N235" s="661">
        <v>2</v>
      </c>
      <c r="O235" s="742">
        <v>0.5</v>
      </c>
      <c r="P235" s="662">
        <v>3016.16</v>
      </c>
      <c r="Q235" s="677">
        <v>1</v>
      </c>
      <c r="R235" s="661">
        <v>2</v>
      </c>
      <c r="S235" s="677">
        <v>1</v>
      </c>
      <c r="T235" s="742">
        <v>0.5</v>
      </c>
      <c r="U235" s="700">
        <v>1</v>
      </c>
    </row>
    <row r="236" spans="1:21" ht="14.4" customHeight="1" x14ac:dyDescent="0.3">
      <c r="A236" s="660">
        <v>21</v>
      </c>
      <c r="B236" s="661" t="s">
        <v>572</v>
      </c>
      <c r="C236" s="661">
        <v>89301212</v>
      </c>
      <c r="D236" s="740" t="s">
        <v>4044</v>
      </c>
      <c r="E236" s="741" t="s">
        <v>2734</v>
      </c>
      <c r="F236" s="661" t="s">
        <v>2725</v>
      </c>
      <c r="G236" s="661" t="s">
        <v>2761</v>
      </c>
      <c r="H236" s="661" t="s">
        <v>573</v>
      </c>
      <c r="I236" s="661" t="s">
        <v>1062</v>
      </c>
      <c r="J236" s="661" t="s">
        <v>1063</v>
      </c>
      <c r="K236" s="661" t="s">
        <v>1064</v>
      </c>
      <c r="L236" s="662">
        <v>344</v>
      </c>
      <c r="M236" s="662">
        <v>344</v>
      </c>
      <c r="N236" s="661">
        <v>1</v>
      </c>
      <c r="O236" s="742">
        <v>0.5</v>
      </c>
      <c r="P236" s="662"/>
      <c r="Q236" s="677">
        <v>0</v>
      </c>
      <c r="R236" s="661"/>
      <c r="S236" s="677">
        <v>0</v>
      </c>
      <c r="T236" s="742"/>
      <c r="U236" s="700">
        <v>0</v>
      </c>
    </row>
    <row r="237" spans="1:21" ht="14.4" customHeight="1" x14ac:dyDescent="0.3">
      <c r="A237" s="660">
        <v>21</v>
      </c>
      <c r="B237" s="661" t="s">
        <v>572</v>
      </c>
      <c r="C237" s="661">
        <v>89301212</v>
      </c>
      <c r="D237" s="740" t="s">
        <v>4044</v>
      </c>
      <c r="E237" s="741" t="s">
        <v>2734</v>
      </c>
      <c r="F237" s="661" t="s">
        <v>2725</v>
      </c>
      <c r="G237" s="661" t="s">
        <v>2761</v>
      </c>
      <c r="H237" s="661" t="s">
        <v>573</v>
      </c>
      <c r="I237" s="661" t="s">
        <v>2770</v>
      </c>
      <c r="J237" s="661" t="s">
        <v>1063</v>
      </c>
      <c r="K237" s="661" t="s">
        <v>1514</v>
      </c>
      <c r="L237" s="662">
        <v>0</v>
      </c>
      <c r="M237" s="662">
        <v>0</v>
      </c>
      <c r="N237" s="661">
        <v>1</v>
      </c>
      <c r="O237" s="742">
        <v>1</v>
      </c>
      <c r="P237" s="662"/>
      <c r="Q237" s="677"/>
      <c r="R237" s="661"/>
      <c r="S237" s="677">
        <v>0</v>
      </c>
      <c r="T237" s="742"/>
      <c r="U237" s="700">
        <v>0</v>
      </c>
    </row>
    <row r="238" spans="1:21" ht="14.4" customHeight="1" x14ac:dyDescent="0.3">
      <c r="A238" s="660">
        <v>21</v>
      </c>
      <c r="B238" s="661" t="s">
        <v>572</v>
      </c>
      <c r="C238" s="661">
        <v>89301212</v>
      </c>
      <c r="D238" s="740" t="s">
        <v>4044</v>
      </c>
      <c r="E238" s="741" t="s">
        <v>2734</v>
      </c>
      <c r="F238" s="661" t="s">
        <v>2725</v>
      </c>
      <c r="G238" s="661" t="s">
        <v>3091</v>
      </c>
      <c r="H238" s="661" t="s">
        <v>573</v>
      </c>
      <c r="I238" s="661" t="s">
        <v>2439</v>
      </c>
      <c r="J238" s="661" t="s">
        <v>2440</v>
      </c>
      <c r="K238" s="661" t="s">
        <v>1723</v>
      </c>
      <c r="L238" s="662">
        <v>80.599999999999994</v>
      </c>
      <c r="M238" s="662">
        <v>80.599999999999994</v>
      </c>
      <c r="N238" s="661">
        <v>1</v>
      </c>
      <c r="O238" s="742">
        <v>0.5</v>
      </c>
      <c r="P238" s="662"/>
      <c r="Q238" s="677">
        <v>0</v>
      </c>
      <c r="R238" s="661"/>
      <c r="S238" s="677">
        <v>0</v>
      </c>
      <c r="T238" s="742"/>
      <c r="U238" s="700">
        <v>0</v>
      </c>
    </row>
    <row r="239" spans="1:21" ht="14.4" customHeight="1" x14ac:dyDescent="0.3">
      <c r="A239" s="660">
        <v>21</v>
      </c>
      <c r="B239" s="661" t="s">
        <v>572</v>
      </c>
      <c r="C239" s="661">
        <v>89301212</v>
      </c>
      <c r="D239" s="740" t="s">
        <v>4044</v>
      </c>
      <c r="E239" s="741" t="s">
        <v>2734</v>
      </c>
      <c r="F239" s="661" t="s">
        <v>2725</v>
      </c>
      <c r="G239" s="661" t="s">
        <v>2835</v>
      </c>
      <c r="H239" s="661" t="s">
        <v>573</v>
      </c>
      <c r="I239" s="661" t="s">
        <v>1066</v>
      </c>
      <c r="J239" s="661" t="s">
        <v>2966</v>
      </c>
      <c r="K239" s="661" t="s">
        <v>2967</v>
      </c>
      <c r="L239" s="662">
        <v>969.48</v>
      </c>
      <c r="M239" s="662">
        <v>1938.96</v>
      </c>
      <c r="N239" s="661">
        <v>2</v>
      </c>
      <c r="O239" s="742">
        <v>0.5</v>
      </c>
      <c r="P239" s="662">
        <v>1938.96</v>
      </c>
      <c r="Q239" s="677">
        <v>1</v>
      </c>
      <c r="R239" s="661">
        <v>2</v>
      </c>
      <c r="S239" s="677">
        <v>1</v>
      </c>
      <c r="T239" s="742">
        <v>0.5</v>
      </c>
      <c r="U239" s="700">
        <v>1</v>
      </c>
    </row>
    <row r="240" spans="1:21" ht="14.4" customHeight="1" x14ac:dyDescent="0.3">
      <c r="A240" s="660">
        <v>21</v>
      </c>
      <c r="B240" s="661" t="s">
        <v>572</v>
      </c>
      <c r="C240" s="661">
        <v>89301212</v>
      </c>
      <c r="D240" s="740" t="s">
        <v>4044</v>
      </c>
      <c r="E240" s="741" t="s">
        <v>2734</v>
      </c>
      <c r="F240" s="661" t="s">
        <v>2725</v>
      </c>
      <c r="G240" s="661" t="s">
        <v>2791</v>
      </c>
      <c r="H240" s="661" t="s">
        <v>573</v>
      </c>
      <c r="I240" s="661" t="s">
        <v>2792</v>
      </c>
      <c r="J240" s="661" t="s">
        <v>2793</v>
      </c>
      <c r="K240" s="661" t="s">
        <v>2794</v>
      </c>
      <c r="L240" s="662">
        <v>0</v>
      </c>
      <c r="M240" s="662">
        <v>0</v>
      </c>
      <c r="N240" s="661">
        <v>1</v>
      </c>
      <c r="O240" s="742">
        <v>0.5</v>
      </c>
      <c r="P240" s="662">
        <v>0</v>
      </c>
      <c r="Q240" s="677"/>
      <c r="R240" s="661">
        <v>1</v>
      </c>
      <c r="S240" s="677">
        <v>1</v>
      </c>
      <c r="T240" s="742">
        <v>0.5</v>
      </c>
      <c r="U240" s="700">
        <v>1</v>
      </c>
    </row>
    <row r="241" spans="1:21" ht="14.4" customHeight="1" x14ac:dyDescent="0.3">
      <c r="A241" s="660">
        <v>21</v>
      </c>
      <c r="B241" s="661" t="s">
        <v>572</v>
      </c>
      <c r="C241" s="661">
        <v>89301212</v>
      </c>
      <c r="D241" s="740" t="s">
        <v>4044</v>
      </c>
      <c r="E241" s="741" t="s">
        <v>2734</v>
      </c>
      <c r="F241" s="661" t="s">
        <v>2725</v>
      </c>
      <c r="G241" s="661" t="s">
        <v>2791</v>
      </c>
      <c r="H241" s="661" t="s">
        <v>573</v>
      </c>
      <c r="I241" s="661" t="s">
        <v>882</v>
      </c>
      <c r="J241" s="661" t="s">
        <v>2793</v>
      </c>
      <c r="K241" s="661" t="s">
        <v>2795</v>
      </c>
      <c r="L241" s="662">
        <v>63.7</v>
      </c>
      <c r="M241" s="662">
        <v>254.8</v>
      </c>
      <c r="N241" s="661">
        <v>4</v>
      </c>
      <c r="O241" s="742">
        <v>2.5</v>
      </c>
      <c r="P241" s="662">
        <v>254.8</v>
      </c>
      <c r="Q241" s="677">
        <v>1</v>
      </c>
      <c r="R241" s="661">
        <v>4</v>
      </c>
      <c r="S241" s="677">
        <v>1</v>
      </c>
      <c r="T241" s="742">
        <v>2.5</v>
      </c>
      <c r="U241" s="700">
        <v>1</v>
      </c>
    </row>
    <row r="242" spans="1:21" ht="14.4" customHeight="1" x14ac:dyDescent="0.3">
      <c r="A242" s="660">
        <v>21</v>
      </c>
      <c r="B242" s="661" t="s">
        <v>572</v>
      </c>
      <c r="C242" s="661">
        <v>89301212</v>
      </c>
      <c r="D242" s="740" t="s">
        <v>4044</v>
      </c>
      <c r="E242" s="741" t="s">
        <v>2734</v>
      </c>
      <c r="F242" s="661" t="s">
        <v>2725</v>
      </c>
      <c r="G242" s="661" t="s">
        <v>3092</v>
      </c>
      <c r="H242" s="661" t="s">
        <v>573</v>
      </c>
      <c r="I242" s="661" t="s">
        <v>3093</v>
      </c>
      <c r="J242" s="661" t="s">
        <v>3094</v>
      </c>
      <c r="K242" s="661" t="s">
        <v>1514</v>
      </c>
      <c r="L242" s="662">
        <v>61.67</v>
      </c>
      <c r="M242" s="662">
        <v>123.34</v>
      </c>
      <c r="N242" s="661">
        <v>2</v>
      </c>
      <c r="O242" s="742">
        <v>0.5</v>
      </c>
      <c r="P242" s="662"/>
      <c r="Q242" s="677">
        <v>0</v>
      </c>
      <c r="R242" s="661"/>
      <c r="S242" s="677">
        <v>0</v>
      </c>
      <c r="T242" s="742"/>
      <c r="U242" s="700">
        <v>0</v>
      </c>
    </row>
    <row r="243" spans="1:21" ht="14.4" customHeight="1" x14ac:dyDescent="0.3">
      <c r="A243" s="660">
        <v>21</v>
      </c>
      <c r="B243" s="661" t="s">
        <v>572</v>
      </c>
      <c r="C243" s="661">
        <v>89301212</v>
      </c>
      <c r="D243" s="740" t="s">
        <v>4044</v>
      </c>
      <c r="E243" s="741" t="s">
        <v>2734</v>
      </c>
      <c r="F243" s="661" t="s">
        <v>2725</v>
      </c>
      <c r="G243" s="661" t="s">
        <v>3095</v>
      </c>
      <c r="H243" s="661" t="s">
        <v>573</v>
      </c>
      <c r="I243" s="661" t="s">
        <v>757</v>
      </c>
      <c r="J243" s="661" t="s">
        <v>758</v>
      </c>
      <c r="K243" s="661" t="s">
        <v>755</v>
      </c>
      <c r="L243" s="662">
        <v>40.340000000000003</v>
      </c>
      <c r="M243" s="662">
        <v>40.340000000000003</v>
      </c>
      <c r="N243" s="661">
        <v>1</v>
      </c>
      <c r="O243" s="742">
        <v>1</v>
      </c>
      <c r="P243" s="662"/>
      <c r="Q243" s="677">
        <v>0</v>
      </c>
      <c r="R243" s="661"/>
      <c r="S243" s="677">
        <v>0</v>
      </c>
      <c r="T243" s="742"/>
      <c r="U243" s="700">
        <v>0</v>
      </c>
    </row>
    <row r="244" spans="1:21" ht="14.4" customHeight="1" x14ac:dyDescent="0.3">
      <c r="A244" s="660">
        <v>21</v>
      </c>
      <c r="B244" s="661" t="s">
        <v>572</v>
      </c>
      <c r="C244" s="661">
        <v>89301212</v>
      </c>
      <c r="D244" s="740" t="s">
        <v>4044</v>
      </c>
      <c r="E244" s="741" t="s">
        <v>2734</v>
      </c>
      <c r="F244" s="661" t="s">
        <v>2725</v>
      </c>
      <c r="G244" s="661" t="s">
        <v>2899</v>
      </c>
      <c r="H244" s="661" t="s">
        <v>573</v>
      </c>
      <c r="I244" s="661" t="s">
        <v>2900</v>
      </c>
      <c r="J244" s="661" t="s">
        <v>2901</v>
      </c>
      <c r="K244" s="661" t="s">
        <v>2902</v>
      </c>
      <c r="L244" s="662">
        <v>0</v>
      </c>
      <c r="M244" s="662">
        <v>0</v>
      </c>
      <c r="N244" s="661">
        <v>1</v>
      </c>
      <c r="O244" s="742">
        <v>0.5</v>
      </c>
      <c r="P244" s="662">
        <v>0</v>
      </c>
      <c r="Q244" s="677"/>
      <c r="R244" s="661">
        <v>1</v>
      </c>
      <c r="S244" s="677">
        <v>1</v>
      </c>
      <c r="T244" s="742">
        <v>0.5</v>
      </c>
      <c r="U244" s="700">
        <v>1</v>
      </c>
    </row>
    <row r="245" spans="1:21" ht="14.4" customHeight="1" x14ac:dyDescent="0.3">
      <c r="A245" s="660">
        <v>21</v>
      </c>
      <c r="B245" s="661" t="s">
        <v>572</v>
      </c>
      <c r="C245" s="661">
        <v>89301212</v>
      </c>
      <c r="D245" s="740" t="s">
        <v>4044</v>
      </c>
      <c r="E245" s="741" t="s">
        <v>2734</v>
      </c>
      <c r="F245" s="661" t="s">
        <v>2725</v>
      </c>
      <c r="G245" s="661" t="s">
        <v>3096</v>
      </c>
      <c r="H245" s="661" t="s">
        <v>573</v>
      </c>
      <c r="I245" s="661" t="s">
        <v>3097</v>
      </c>
      <c r="J245" s="661" t="s">
        <v>3098</v>
      </c>
      <c r="K245" s="661" t="s">
        <v>3099</v>
      </c>
      <c r="L245" s="662">
        <v>0</v>
      </c>
      <c r="M245" s="662">
        <v>0</v>
      </c>
      <c r="N245" s="661">
        <v>1</v>
      </c>
      <c r="O245" s="742">
        <v>0.5</v>
      </c>
      <c r="P245" s="662"/>
      <c r="Q245" s="677"/>
      <c r="R245" s="661"/>
      <c r="S245" s="677">
        <v>0</v>
      </c>
      <c r="T245" s="742"/>
      <c r="U245" s="700">
        <v>0</v>
      </c>
    </row>
    <row r="246" spans="1:21" ht="14.4" customHeight="1" x14ac:dyDescent="0.3">
      <c r="A246" s="660">
        <v>21</v>
      </c>
      <c r="B246" s="661" t="s">
        <v>572</v>
      </c>
      <c r="C246" s="661">
        <v>89301212</v>
      </c>
      <c r="D246" s="740" t="s">
        <v>4044</v>
      </c>
      <c r="E246" s="741" t="s">
        <v>2734</v>
      </c>
      <c r="F246" s="661" t="s">
        <v>2725</v>
      </c>
      <c r="G246" s="661" t="s">
        <v>3100</v>
      </c>
      <c r="H246" s="661" t="s">
        <v>1429</v>
      </c>
      <c r="I246" s="661" t="s">
        <v>3101</v>
      </c>
      <c r="J246" s="661" t="s">
        <v>3102</v>
      </c>
      <c r="K246" s="661" t="s">
        <v>3103</v>
      </c>
      <c r="L246" s="662">
        <v>2179.9299999999998</v>
      </c>
      <c r="M246" s="662">
        <v>17439.439999999995</v>
      </c>
      <c r="N246" s="661">
        <v>8</v>
      </c>
      <c r="O246" s="742">
        <v>3</v>
      </c>
      <c r="P246" s="662">
        <v>17439.439999999995</v>
      </c>
      <c r="Q246" s="677">
        <v>1</v>
      </c>
      <c r="R246" s="661">
        <v>8</v>
      </c>
      <c r="S246" s="677">
        <v>1</v>
      </c>
      <c r="T246" s="742">
        <v>3</v>
      </c>
      <c r="U246" s="700">
        <v>1</v>
      </c>
    </row>
    <row r="247" spans="1:21" ht="14.4" customHeight="1" x14ac:dyDescent="0.3">
      <c r="A247" s="660">
        <v>21</v>
      </c>
      <c r="B247" s="661" t="s">
        <v>572</v>
      </c>
      <c r="C247" s="661">
        <v>89301212</v>
      </c>
      <c r="D247" s="740" t="s">
        <v>4044</v>
      </c>
      <c r="E247" s="741" t="s">
        <v>2734</v>
      </c>
      <c r="F247" s="661" t="s">
        <v>2725</v>
      </c>
      <c r="G247" s="661" t="s">
        <v>2848</v>
      </c>
      <c r="H247" s="661" t="s">
        <v>1429</v>
      </c>
      <c r="I247" s="661" t="s">
        <v>3104</v>
      </c>
      <c r="J247" s="661" t="s">
        <v>3105</v>
      </c>
      <c r="K247" s="661" t="s">
        <v>1355</v>
      </c>
      <c r="L247" s="662">
        <v>9810.82</v>
      </c>
      <c r="M247" s="662">
        <v>68675.739999999991</v>
      </c>
      <c r="N247" s="661">
        <v>7</v>
      </c>
      <c r="O247" s="742">
        <v>4.5</v>
      </c>
      <c r="P247" s="662">
        <v>49054.1</v>
      </c>
      <c r="Q247" s="677">
        <v>0.71428571428571441</v>
      </c>
      <c r="R247" s="661">
        <v>5</v>
      </c>
      <c r="S247" s="677">
        <v>0.7142857142857143</v>
      </c>
      <c r="T247" s="742">
        <v>2.5</v>
      </c>
      <c r="U247" s="700">
        <v>0.55555555555555558</v>
      </c>
    </row>
    <row r="248" spans="1:21" ht="14.4" customHeight="1" x14ac:dyDescent="0.3">
      <c r="A248" s="660">
        <v>21</v>
      </c>
      <c r="B248" s="661" t="s">
        <v>572</v>
      </c>
      <c r="C248" s="661">
        <v>89301212</v>
      </c>
      <c r="D248" s="740" t="s">
        <v>4044</v>
      </c>
      <c r="E248" s="741" t="s">
        <v>2734</v>
      </c>
      <c r="F248" s="661" t="s">
        <v>2725</v>
      </c>
      <c r="G248" s="661" t="s">
        <v>2851</v>
      </c>
      <c r="H248" s="661" t="s">
        <v>573</v>
      </c>
      <c r="I248" s="661" t="s">
        <v>787</v>
      </c>
      <c r="J248" s="661" t="s">
        <v>2853</v>
      </c>
      <c r="K248" s="661" t="s">
        <v>2854</v>
      </c>
      <c r="L248" s="662">
        <v>73.989999999999995</v>
      </c>
      <c r="M248" s="662">
        <v>147.97999999999999</v>
      </c>
      <c r="N248" s="661">
        <v>2</v>
      </c>
      <c r="O248" s="742">
        <v>0.5</v>
      </c>
      <c r="P248" s="662">
        <v>147.97999999999999</v>
      </c>
      <c r="Q248" s="677">
        <v>1</v>
      </c>
      <c r="R248" s="661">
        <v>2</v>
      </c>
      <c r="S248" s="677">
        <v>1</v>
      </c>
      <c r="T248" s="742">
        <v>0.5</v>
      </c>
      <c r="U248" s="700">
        <v>1</v>
      </c>
    </row>
    <row r="249" spans="1:21" ht="14.4" customHeight="1" x14ac:dyDescent="0.3">
      <c r="A249" s="660">
        <v>21</v>
      </c>
      <c r="B249" s="661" t="s">
        <v>572</v>
      </c>
      <c r="C249" s="661">
        <v>89301212</v>
      </c>
      <c r="D249" s="740" t="s">
        <v>4044</v>
      </c>
      <c r="E249" s="741" t="s">
        <v>2734</v>
      </c>
      <c r="F249" s="661" t="s">
        <v>2725</v>
      </c>
      <c r="G249" s="661" t="s">
        <v>3106</v>
      </c>
      <c r="H249" s="661" t="s">
        <v>573</v>
      </c>
      <c r="I249" s="661" t="s">
        <v>741</v>
      </c>
      <c r="J249" s="661" t="s">
        <v>742</v>
      </c>
      <c r="K249" s="661" t="s">
        <v>3107</v>
      </c>
      <c r="L249" s="662">
        <v>0</v>
      </c>
      <c r="M249" s="662">
        <v>0</v>
      </c>
      <c r="N249" s="661">
        <v>1</v>
      </c>
      <c r="O249" s="742">
        <v>1</v>
      </c>
      <c r="P249" s="662">
        <v>0</v>
      </c>
      <c r="Q249" s="677"/>
      <c r="R249" s="661">
        <v>1</v>
      </c>
      <c r="S249" s="677">
        <v>1</v>
      </c>
      <c r="T249" s="742">
        <v>1</v>
      </c>
      <c r="U249" s="700">
        <v>1</v>
      </c>
    </row>
    <row r="250" spans="1:21" ht="14.4" customHeight="1" x14ac:dyDescent="0.3">
      <c r="A250" s="660">
        <v>21</v>
      </c>
      <c r="B250" s="661" t="s">
        <v>572</v>
      </c>
      <c r="C250" s="661">
        <v>89301212</v>
      </c>
      <c r="D250" s="740" t="s">
        <v>4044</v>
      </c>
      <c r="E250" s="741" t="s">
        <v>2734</v>
      </c>
      <c r="F250" s="661" t="s">
        <v>2725</v>
      </c>
      <c r="G250" s="661" t="s">
        <v>3108</v>
      </c>
      <c r="H250" s="661" t="s">
        <v>573</v>
      </c>
      <c r="I250" s="661" t="s">
        <v>3109</v>
      </c>
      <c r="J250" s="661" t="s">
        <v>3110</v>
      </c>
      <c r="K250" s="661" t="s">
        <v>3111</v>
      </c>
      <c r="L250" s="662">
        <v>3828.13</v>
      </c>
      <c r="M250" s="662">
        <v>3828.13</v>
      </c>
      <c r="N250" s="661">
        <v>1</v>
      </c>
      <c r="O250" s="742">
        <v>1</v>
      </c>
      <c r="P250" s="662"/>
      <c r="Q250" s="677">
        <v>0</v>
      </c>
      <c r="R250" s="661"/>
      <c r="S250" s="677">
        <v>0</v>
      </c>
      <c r="T250" s="742"/>
      <c r="U250" s="700">
        <v>0</v>
      </c>
    </row>
    <row r="251" spans="1:21" ht="14.4" customHeight="1" x14ac:dyDescent="0.3">
      <c r="A251" s="660">
        <v>21</v>
      </c>
      <c r="B251" s="661" t="s">
        <v>572</v>
      </c>
      <c r="C251" s="661">
        <v>89301212</v>
      </c>
      <c r="D251" s="740" t="s">
        <v>4044</v>
      </c>
      <c r="E251" s="741" t="s">
        <v>2734</v>
      </c>
      <c r="F251" s="661" t="s">
        <v>2725</v>
      </c>
      <c r="G251" s="661" t="s">
        <v>3112</v>
      </c>
      <c r="H251" s="661" t="s">
        <v>573</v>
      </c>
      <c r="I251" s="661" t="s">
        <v>3113</v>
      </c>
      <c r="J251" s="661" t="s">
        <v>3114</v>
      </c>
      <c r="K251" s="661" t="s">
        <v>3115</v>
      </c>
      <c r="L251" s="662">
        <v>32.28</v>
      </c>
      <c r="M251" s="662">
        <v>96.84</v>
      </c>
      <c r="N251" s="661">
        <v>3</v>
      </c>
      <c r="O251" s="742">
        <v>1</v>
      </c>
      <c r="P251" s="662">
        <v>96.84</v>
      </c>
      <c r="Q251" s="677">
        <v>1</v>
      </c>
      <c r="R251" s="661">
        <v>3</v>
      </c>
      <c r="S251" s="677">
        <v>1</v>
      </c>
      <c r="T251" s="742">
        <v>1</v>
      </c>
      <c r="U251" s="700">
        <v>1</v>
      </c>
    </row>
    <row r="252" spans="1:21" ht="14.4" customHeight="1" x14ac:dyDescent="0.3">
      <c r="A252" s="660">
        <v>21</v>
      </c>
      <c r="B252" s="661" t="s">
        <v>572</v>
      </c>
      <c r="C252" s="661">
        <v>89301212</v>
      </c>
      <c r="D252" s="740" t="s">
        <v>4044</v>
      </c>
      <c r="E252" s="741" t="s">
        <v>2734</v>
      </c>
      <c r="F252" s="661" t="s">
        <v>2725</v>
      </c>
      <c r="G252" s="661" t="s">
        <v>3116</v>
      </c>
      <c r="H252" s="661" t="s">
        <v>1429</v>
      </c>
      <c r="I252" s="661" t="s">
        <v>1527</v>
      </c>
      <c r="J252" s="661" t="s">
        <v>1455</v>
      </c>
      <c r="K252" s="661" t="s">
        <v>1528</v>
      </c>
      <c r="L252" s="662">
        <v>0</v>
      </c>
      <c r="M252" s="662">
        <v>0</v>
      </c>
      <c r="N252" s="661">
        <v>2</v>
      </c>
      <c r="O252" s="742">
        <v>1.5</v>
      </c>
      <c r="P252" s="662">
        <v>0</v>
      </c>
      <c r="Q252" s="677"/>
      <c r="R252" s="661">
        <v>2</v>
      </c>
      <c r="S252" s="677">
        <v>1</v>
      </c>
      <c r="T252" s="742">
        <v>1.5</v>
      </c>
      <c r="U252" s="700">
        <v>1</v>
      </c>
    </row>
    <row r="253" spans="1:21" ht="14.4" customHeight="1" x14ac:dyDescent="0.3">
      <c r="A253" s="660">
        <v>21</v>
      </c>
      <c r="B253" s="661" t="s">
        <v>572</v>
      </c>
      <c r="C253" s="661">
        <v>89301212</v>
      </c>
      <c r="D253" s="740" t="s">
        <v>4044</v>
      </c>
      <c r="E253" s="741" t="s">
        <v>2734</v>
      </c>
      <c r="F253" s="661" t="s">
        <v>2725</v>
      </c>
      <c r="G253" s="661" t="s">
        <v>3117</v>
      </c>
      <c r="H253" s="661" t="s">
        <v>1429</v>
      </c>
      <c r="I253" s="661" t="s">
        <v>1591</v>
      </c>
      <c r="J253" s="661" t="s">
        <v>1592</v>
      </c>
      <c r="K253" s="661" t="s">
        <v>2646</v>
      </c>
      <c r="L253" s="662">
        <v>769.6</v>
      </c>
      <c r="M253" s="662">
        <v>14622.400000000001</v>
      </c>
      <c r="N253" s="661">
        <v>19</v>
      </c>
      <c r="O253" s="742">
        <v>7</v>
      </c>
      <c r="P253" s="662">
        <v>7696.0000000000009</v>
      </c>
      <c r="Q253" s="677">
        <v>0.52631578947368418</v>
      </c>
      <c r="R253" s="661">
        <v>10</v>
      </c>
      <c r="S253" s="677">
        <v>0.52631578947368418</v>
      </c>
      <c r="T253" s="742">
        <v>4</v>
      </c>
      <c r="U253" s="700">
        <v>0.5714285714285714</v>
      </c>
    </row>
    <row r="254" spans="1:21" ht="14.4" customHeight="1" x14ac:dyDescent="0.3">
      <c r="A254" s="660">
        <v>21</v>
      </c>
      <c r="B254" s="661" t="s">
        <v>572</v>
      </c>
      <c r="C254" s="661">
        <v>89301212</v>
      </c>
      <c r="D254" s="740" t="s">
        <v>4044</v>
      </c>
      <c r="E254" s="741" t="s">
        <v>2734</v>
      </c>
      <c r="F254" s="661" t="s">
        <v>2725</v>
      </c>
      <c r="G254" s="661" t="s">
        <v>2803</v>
      </c>
      <c r="H254" s="661" t="s">
        <v>573</v>
      </c>
      <c r="I254" s="661" t="s">
        <v>3118</v>
      </c>
      <c r="J254" s="661" t="s">
        <v>3119</v>
      </c>
      <c r="K254" s="661" t="s">
        <v>3120</v>
      </c>
      <c r="L254" s="662">
        <v>0</v>
      </c>
      <c r="M254" s="662">
        <v>0</v>
      </c>
      <c r="N254" s="661">
        <v>1</v>
      </c>
      <c r="O254" s="742">
        <v>0.5</v>
      </c>
      <c r="P254" s="662">
        <v>0</v>
      </c>
      <c r="Q254" s="677"/>
      <c r="R254" s="661">
        <v>1</v>
      </c>
      <c r="S254" s="677">
        <v>1</v>
      </c>
      <c r="T254" s="742">
        <v>0.5</v>
      </c>
      <c r="U254" s="700">
        <v>1</v>
      </c>
    </row>
    <row r="255" spans="1:21" ht="14.4" customHeight="1" x14ac:dyDescent="0.3">
      <c r="A255" s="660">
        <v>21</v>
      </c>
      <c r="B255" s="661" t="s">
        <v>572</v>
      </c>
      <c r="C255" s="661">
        <v>89301212</v>
      </c>
      <c r="D255" s="740" t="s">
        <v>4044</v>
      </c>
      <c r="E255" s="741" t="s">
        <v>2734</v>
      </c>
      <c r="F255" s="661" t="s">
        <v>2725</v>
      </c>
      <c r="G255" s="661" t="s">
        <v>3121</v>
      </c>
      <c r="H255" s="661" t="s">
        <v>573</v>
      </c>
      <c r="I255" s="661" t="s">
        <v>803</v>
      </c>
      <c r="J255" s="661" t="s">
        <v>804</v>
      </c>
      <c r="K255" s="661" t="s">
        <v>3122</v>
      </c>
      <c r="L255" s="662">
        <v>232.37</v>
      </c>
      <c r="M255" s="662">
        <v>3253.1799999999989</v>
      </c>
      <c r="N255" s="661">
        <v>14</v>
      </c>
      <c r="O255" s="742">
        <v>14</v>
      </c>
      <c r="P255" s="662"/>
      <c r="Q255" s="677">
        <v>0</v>
      </c>
      <c r="R255" s="661"/>
      <c r="S255" s="677">
        <v>0</v>
      </c>
      <c r="T255" s="742"/>
      <c r="U255" s="700">
        <v>0</v>
      </c>
    </row>
    <row r="256" spans="1:21" ht="14.4" customHeight="1" x14ac:dyDescent="0.3">
      <c r="A256" s="660">
        <v>21</v>
      </c>
      <c r="B256" s="661" t="s">
        <v>572</v>
      </c>
      <c r="C256" s="661">
        <v>89301212</v>
      </c>
      <c r="D256" s="740" t="s">
        <v>4044</v>
      </c>
      <c r="E256" s="741" t="s">
        <v>2734</v>
      </c>
      <c r="F256" s="661" t="s">
        <v>2725</v>
      </c>
      <c r="G256" s="661" t="s">
        <v>2804</v>
      </c>
      <c r="H256" s="661" t="s">
        <v>573</v>
      </c>
      <c r="I256" s="661" t="s">
        <v>2056</v>
      </c>
      <c r="J256" s="661" t="s">
        <v>2057</v>
      </c>
      <c r="K256" s="661" t="s">
        <v>2058</v>
      </c>
      <c r="L256" s="662">
        <v>1121.25</v>
      </c>
      <c r="M256" s="662">
        <v>2242.5</v>
      </c>
      <c r="N256" s="661">
        <v>2</v>
      </c>
      <c r="O256" s="742">
        <v>1</v>
      </c>
      <c r="P256" s="662">
        <v>2242.5</v>
      </c>
      <c r="Q256" s="677">
        <v>1</v>
      </c>
      <c r="R256" s="661">
        <v>2</v>
      </c>
      <c r="S256" s="677">
        <v>1</v>
      </c>
      <c r="T256" s="742">
        <v>1</v>
      </c>
      <c r="U256" s="700">
        <v>1</v>
      </c>
    </row>
    <row r="257" spans="1:21" ht="14.4" customHeight="1" x14ac:dyDescent="0.3">
      <c r="A257" s="660">
        <v>21</v>
      </c>
      <c r="B257" s="661" t="s">
        <v>572</v>
      </c>
      <c r="C257" s="661">
        <v>89301212</v>
      </c>
      <c r="D257" s="740" t="s">
        <v>4044</v>
      </c>
      <c r="E257" s="741" t="s">
        <v>2734</v>
      </c>
      <c r="F257" s="661" t="s">
        <v>2725</v>
      </c>
      <c r="G257" s="661" t="s">
        <v>3039</v>
      </c>
      <c r="H257" s="661" t="s">
        <v>573</v>
      </c>
      <c r="I257" s="661" t="s">
        <v>3123</v>
      </c>
      <c r="J257" s="661" t="s">
        <v>3124</v>
      </c>
      <c r="K257" s="661" t="s">
        <v>1596</v>
      </c>
      <c r="L257" s="662">
        <v>101.68</v>
      </c>
      <c r="M257" s="662">
        <v>203.36</v>
      </c>
      <c r="N257" s="661">
        <v>2</v>
      </c>
      <c r="O257" s="742">
        <v>0.5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21</v>
      </c>
      <c r="B258" s="661" t="s">
        <v>572</v>
      </c>
      <c r="C258" s="661">
        <v>89301212</v>
      </c>
      <c r="D258" s="740" t="s">
        <v>4044</v>
      </c>
      <c r="E258" s="741" t="s">
        <v>2734</v>
      </c>
      <c r="F258" s="661" t="s">
        <v>2725</v>
      </c>
      <c r="G258" s="661" t="s">
        <v>2771</v>
      </c>
      <c r="H258" s="661" t="s">
        <v>573</v>
      </c>
      <c r="I258" s="661" t="s">
        <v>855</v>
      </c>
      <c r="J258" s="661" t="s">
        <v>2772</v>
      </c>
      <c r="K258" s="661" t="s">
        <v>2773</v>
      </c>
      <c r="L258" s="662">
        <v>53.57</v>
      </c>
      <c r="M258" s="662">
        <v>374.99</v>
      </c>
      <c r="N258" s="661">
        <v>7</v>
      </c>
      <c r="O258" s="742">
        <v>3</v>
      </c>
      <c r="P258" s="662">
        <v>374.99</v>
      </c>
      <c r="Q258" s="677">
        <v>1</v>
      </c>
      <c r="R258" s="661">
        <v>7</v>
      </c>
      <c r="S258" s="677">
        <v>1</v>
      </c>
      <c r="T258" s="742">
        <v>3</v>
      </c>
      <c r="U258" s="700">
        <v>1</v>
      </c>
    </row>
    <row r="259" spans="1:21" ht="14.4" customHeight="1" x14ac:dyDescent="0.3">
      <c r="A259" s="660">
        <v>21</v>
      </c>
      <c r="B259" s="661" t="s">
        <v>572</v>
      </c>
      <c r="C259" s="661">
        <v>89301212</v>
      </c>
      <c r="D259" s="740" t="s">
        <v>4044</v>
      </c>
      <c r="E259" s="741" t="s">
        <v>2734</v>
      </c>
      <c r="F259" s="661" t="s">
        <v>2725</v>
      </c>
      <c r="G259" s="661" t="s">
        <v>2809</v>
      </c>
      <c r="H259" s="661" t="s">
        <v>573</v>
      </c>
      <c r="I259" s="661" t="s">
        <v>3125</v>
      </c>
      <c r="J259" s="661" t="s">
        <v>3126</v>
      </c>
      <c r="K259" s="661" t="s">
        <v>3127</v>
      </c>
      <c r="L259" s="662">
        <v>297.14999999999998</v>
      </c>
      <c r="M259" s="662">
        <v>594.29999999999995</v>
      </c>
      <c r="N259" s="661">
        <v>2</v>
      </c>
      <c r="O259" s="742">
        <v>1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21</v>
      </c>
      <c r="B260" s="661" t="s">
        <v>572</v>
      </c>
      <c r="C260" s="661">
        <v>89301212</v>
      </c>
      <c r="D260" s="740" t="s">
        <v>4044</v>
      </c>
      <c r="E260" s="741" t="s">
        <v>2734</v>
      </c>
      <c r="F260" s="661" t="s">
        <v>2725</v>
      </c>
      <c r="G260" s="661" t="s">
        <v>2813</v>
      </c>
      <c r="H260" s="661" t="s">
        <v>1429</v>
      </c>
      <c r="I260" s="661" t="s">
        <v>2990</v>
      </c>
      <c r="J260" s="661" t="s">
        <v>1447</v>
      </c>
      <c r="K260" s="661" t="s">
        <v>2623</v>
      </c>
      <c r="L260" s="662">
        <v>1154.68</v>
      </c>
      <c r="M260" s="662">
        <v>3464.04</v>
      </c>
      <c r="N260" s="661">
        <v>3</v>
      </c>
      <c r="O260" s="742">
        <v>1</v>
      </c>
      <c r="P260" s="662">
        <v>3464.04</v>
      </c>
      <c r="Q260" s="677">
        <v>1</v>
      </c>
      <c r="R260" s="661">
        <v>3</v>
      </c>
      <c r="S260" s="677">
        <v>1</v>
      </c>
      <c r="T260" s="742">
        <v>1</v>
      </c>
      <c r="U260" s="700">
        <v>1</v>
      </c>
    </row>
    <row r="261" spans="1:21" ht="14.4" customHeight="1" x14ac:dyDescent="0.3">
      <c r="A261" s="660">
        <v>21</v>
      </c>
      <c r="B261" s="661" t="s">
        <v>572</v>
      </c>
      <c r="C261" s="661">
        <v>89301212</v>
      </c>
      <c r="D261" s="740" t="s">
        <v>4044</v>
      </c>
      <c r="E261" s="741" t="s">
        <v>2734</v>
      </c>
      <c r="F261" s="661" t="s">
        <v>2725</v>
      </c>
      <c r="G261" s="661" t="s">
        <v>2813</v>
      </c>
      <c r="H261" s="661" t="s">
        <v>1429</v>
      </c>
      <c r="I261" s="661" t="s">
        <v>1480</v>
      </c>
      <c r="J261" s="661" t="s">
        <v>1481</v>
      </c>
      <c r="K261" s="661" t="s">
        <v>2622</v>
      </c>
      <c r="L261" s="662">
        <v>1385.62</v>
      </c>
      <c r="M261" s="662">
        <v>5542.48</v>
      </c>
      <c r="N261" s="661">
        <v>4</v>
      </c>
      <c r="O261" s="742">
        <v>1.5</v>
      </c>
      <c r="P261" s="662">
        <v>5542.48</v>
      </c>
      <c r="Q261" s="677">
        <v>1</v>
      </c>
      <c r="R261" s="661">
        <v>4</v>
      </c>
      <c r="S261" s="677">
        <v>1</v>
      </c>
      <c r="T261" s="742">
        <v>1.5</v>
      </c>
      <c r="U261" s="700">
        <v>1</v>
      </c>
    </row>
    <row r="262" spans="1:21" ht="14.4" customHeight="1" x14ac:dyDescent="0.3">
      <c r="A262" s="660">
        <v>21</v>
      </c>
      <c r="B262" s="661" t="s">
        <v>572</v>
      </c>
      <c r="C262" s="661">
        <v>89301212</v>
      </c>
      <c r="D262" s="740" t="s">
        <v>4044</v>
      </c>
      <c r="E262" s="741" t="s">
        <v>2734</v>
      </c>
      <c r="F262" s="661" t="s">
        <v>2725</v>
      </c>
      <c r="G262" s="661" t="s">
        <v>3128</v>
      </c>
      <c r="H262" s="661" t="s">
        <v>1429</v>
      </c>
      <c r="I262" s="661" t="s">
        <v>1435</v>
      </c>
      <c r="J262" s="661" t="s">
        <v>1436</v>
      </c>
      <c r="K262" s="661" t="s">
        <v>2649</v>
      </c>
      <c r="L262" s="662">
        <v>48.42</v>
      </c>
      <c r="M262" s="662">
        <v>48.42</v>
      </c>
      <c r="N262" s="661">
        <v>1</v>
      </c>
      <c r="O262" s="742">
        <v>1</v>
      </c>
      <c r="P262" s="662"/>
      <c r="Q262" s="677">
        <v>0</v>
      </c>
      <c r="R262" s="661"/>
      <c r="S262" s="677">
        <v>0</v>
      </c>
      <c r="T262" s="742"/>
      <c r="U262" s="700">
        <v>0</v>
      </c>
    </row>
    <row r="263" spans="1:21" ht="14.4" customHeight="1" x14ac:dyDescent="0.3">
      <c r="A263" s="660">
        <v>21</v>
      </c>
      <c r="B263" s="661" t="s">
        <v>572</v>
      </c>
      <c r="C263" s="661">
        <v>89301212</v>
      </c>
      <c r="D263" s="740" t="s">
        <v>4044</v>
      </c>
      <c r="E263" s="741" t="s">
        <v>2734</v>
      </c>
      <c r="F263" s="661" t="s">
        <v>2725</v>
      </c>
      <c r="G263" s="661" t="s">
        <v>2765</v>
      </c>
      <c r="H263" s="661" t="s">
        <v>573</v>
      </c>
      <c r="I263" s="661" t="s">
        <v>2766</v>
      </c>
      <c r="J263" s="661" t="s">
        <v>2767</v>
      </c>
      <c r="K263" s="661" t="s">
        <v>1745</v>
      </c>
      <c r="L263" s="662">
        <v>93.71</v>
      </c>
      <c r="M263" s="662">
        <v>281.13</v>
      </c>
      <c r="N263" s="661">
        <v>3</v>
      </c>
      <c r="O263" s="742">
        <v>2.5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21</v>
      </c>
      <c r="B264" s="661" t="s">
        <v>572</v>
      </c>
      <c r="C264" s="661">
        <v>89301212</v>
      </c>
      <c r="D264" s="740" t="s">
        <v>4044</v>
      </c>
      <c r="E264" s="741" t="s">
        <v>2734</v>
      </c>
      <c r="F264" s="661" t="s">
        <v>2725</v>
      </c>
      <c r="G264" s="661" t="s">
        <v>2760</v>
      </c>
      <c r="H264" s="661" t="s">
        <v>1429</v>
      </c>
      <c r="I264" s="661" t="s">
        <v>1538</v>
      </c>
      <c r="J264" s="661" t="s">
        <v>1539</v>
      </c>
      <c r="K264" s="661" t="s">
        <v>1540</v>
      </c>
      <c r="L264" s="662">
        <v>475.77</v>
      </c>
      <c r="M264" s="662">
        <v>2854.62</v>
      </c>
      <c r="N264" s="661">
        <v>6</v>
      </c>
      <c r="O264" s="742">
        <v>4.5</v>
      </c>
      <c r="P264" s="662">
        <v>2378.85</v>
      </c>
      <c r="Q264" s="677">
        <v>0.83333333333333337</v>
      </c>
      <c r="R264" s="661">
        <v>5</v>
      </c>
      <c r="S264" s="677">
        <v>0.83333333333333337</v>
      </c>
      <c r="T264" s="742">
        <v>3.5</v>
      </c>
      <c r="U264" s="700">
        <v>0.77777777777777779</v>
      </c>
    </row>
    <row r="265" spans="1:21" ht="14.4" customHeight="1" x14ac:dyDescent="0.3">
      <c r="A265" s="660">
        <v>21</v>
      </c>
      <c r="B265" s="661" t="s">
        <v>572</v>
      </c>
      <c r="C265" s="661">
        <v>89301212</v>
      </c>
      <c r="D265" s="740" t="s">
        <v>4044</v>
      </c>
      <c r="E265" s="741" t="s">
        <v>2734</v>
      </c>
      <c r="F265" s="661" t="s">
        <v>2725</v>
      </c>
      <c r="G265" s="661" t="s">
        <v>2760</v>
      </c>
      <c r="H265" s="661" t="s">
        <v>1429</v>
      </c>
      <c r="I265" s="661" t="s">
        <v>1553</v>
      </c>
      <c r="J265" s="661" t="s">
        <v>1554</v>
      </c>
      <c r="K265" s="661" t="s">
        <v>2613</v>
      </c>
      <c r="L265" s="662">
        <v>1300.49</v>
      </c>
      <c r="M265" s="662">
        <v>11704.41</v>
      </c>
      <c r="N265" s="661">
        <v>9</v>
      </c>
      <c r="O265" s="742">
        <v>5</v>
      </c>
      <c r="P265" s="662">
        <v>11704.41</v>
      </c>
      <c r="Q265" s="677">
        <v>1</v>
      </c>
      <c r="R265" s="661">
        <v>9</v>
      </c>
      <c r="S265" s="677">
        <v>1</v>
      </c>
      <c r="T265" s="742">
        <v>5</v>
      </c>
      <c r="U265" s="700">
        <v>1</v>
      </c>
    </row>
    <row r="266" spans="1:21" ht="14.4" customHeight="1" x14ac:dyDescent="0.3">
      <c r="A266" s="660">
        <v>21</v>
      </c>
      <c r="B266" s="661" t="s">
        <v>572</v>
      </c>
      <c r="C266" s="661">
        <v>89301212</v>
      </c>
      <c r="D266" s="740" t="s">
        <v>4044</v>
      </c>
      <c r="E266" s="741" t="s">
        <v>2734</v>
      </c>
      <c r="F266" s="661" t="s">
        <v>2725</v>
      </c>
      <c r="G266" s="661" t="s">
        <v>2918</v>
      </c>
      <c r="H266" s="661" t="s">
        <v>573</v>
      </c>
      <c r="I266" s="661" t="s">
        <v>2950</v>
      </c>
      <c r="J266" s="661" t="s">
        <v>1327</v>
      </c>
      <c r="K266" s="661" t="s">
        <v>1110</v>
      </c>
      <c r="L266" s="662">
        <v>54.23</v>
      </c>
      <c r="M266" s="662">
        <v>596.53</v>
      </c>
      <c r="N266" s="661">
        <v>11</v>
      </c>
      <c r="O266" s="742">
        <v>5.5</v>
      </c>
      <c r="P266" s="662">
        <v>433.84000000000003</v>
      </c>
      <c r="Q266" s="677">
        <v>0.7272727272727274</v>
      </c>
      <c r="R266" s="661">
        <v>8</v>
      </c>
      <c r="S266" s="677">
        <v>0.72727272727272729</v>
      </c>
      <c r="T266" s="742">
        <v>3.5</v>
      </c>
      <c r="U266" s="700">
        <v>0.63636363636363635</v>
      </c>
    </row>
    <row r="267" spans="1:21" ht="14.4" customHeight="1" x14ac:dyDescent="0.3">
      <c r="A267" s="660">
        <v>21</v>
      </c>
      <c r="B267" s="661" t="s">
        <v>572</v>
      </c>
      <c r="C267" s="661">
        <v>89301212</v>
      </c>
      <c r="D267" s="740" t="s">
        <v>4044</v>
      </c>
      <c r="E267" s="741" t="s">
        <v>2734</v>
      </c>
      <c r="F267" s="661" t="s">
        <v>2725</v>
      </c>
      <c r="G267" s="661" t="s">
        <v>2815</v>
      </c>
      <c r="H267" s="661" t="s">
        <v>1429</v>
      </c>
      <c r="I267" s="661" t="s">
        <v>3129</v>
      </c>
      <c r="J267" s="661" t="s">
        <v>3130</v>
      </c>
      <c r="K267" s="661" t="s">
        <v>1607</v>
      </c>
      <c r="L267" s="662">
        <v>32.6</v>
      </c>
      <c r="M267" s="662">
        <v>195.60000000000002</v>
      </c>
      <c r="N267" s="661">
        <v>6</v>
      </c>
      <c r="O267" s="742">
        <v>0.5</v>
      </c>
      <c r="P267" s="662">
        <v>195.60000000000002</v>
      </c>
      <c r="Q267" s="677">
        <v>1</v>
      </c>
      <c r="R267" s="661">
        <v>6</v>
      </c>
      <c r="S267" s="677">
        <v>1</v>
      </c>
      <c r="T267" s="742">
        <v>0.5</v>
      </c>
      <c r="U267" s="700">
        <v>1</v>
      </c>
    </row>
    <row r="268" spans="1:21" ht="14.4" customHeight="1" x14ac:dyDescent="0.3">
      <c r="A268" s="660">
        <v>21</v>
      </c>
      <c r="B268" s="661" t="s">
        <v>572</v>
      </c>
      <c r="C268" s="661">
        <v>89301212</v>
      </c>
      <c r="D268" s="740" t="s">
        <v>4044</v>
      </c>
      <c r="E268" s="741" t="s">
        <v>2734</v>
      </c>
      <c r="F268" s="661" t="s">
        <v>2725</v>
      </c>
      <c r="G268" s="661" t="s">
        <v>2815</v>
      </c>
      <c r="H268" s="661" t="s">
        <v>1429</v>
      </c>
      <c r="I268" s="661" t="s">
        <v>3131</v>
      </c>
      <c r="J268" s="661" t="s">
        <v>3132</v>
      </c>
      <c r="K268" s="661" t="s">
        <v>1607</v>
      </c>
      <c r="L268" s="662">
        <v>32.380000000000003</v>
      </c>
      <c r="M268" s="662">
        <v>194.28000000000003</v>
      </c>
      <c r="N268" s="661">
        <v>6</v>
      </c>
      <c r="O268" s="742">
        <v>0.5</v>
      </c>
      <c r="P268" s="662">
        <v>194.28000000000003</v>
      </c>
      <c r="Q268" s="677">
        <v>1</v>
      </c>
      <c r="R268" s="661">
        <v>6</v>
      </c>
      <c r="S268" s="677">
        <v>1</v>
      </c>
      <c r="T268" s="742">
        <v>0.5</v>
      </c>
      <c r="U268" s="700">
        <v>1</v>
      </c>
    </row>
    <row r="269" spans="1:21" ht="14.4" customHeight="1" x14ac:dyDescent="0.3">
      <c r="A269" s="660">
        <v>21</v>
      </c>
      <c r="B269" s="661" t="s">
        <v>572</v>
      </c>
      <c r="C269" s="661">
        <v>89301212</v>
      </c>
      <c r="D269" s="740" t="s">
        <v>4044</v>
      </c>
      <c r="E269" s="741" t="s">
        <v>2734</v>
      </c>
      <c r="F269" s="661" t="s">
        <v>2725</v>
      </c>
      <c r="G269" s="661" t="s">
        <v>2815</v>
      </c>
      <c r="H269" s="661" t="s">
        <v>1429</v>
      </c>
      <c r="I269" s="661" t="s">
        <v>2287</v>
      </c>
      <c r="J269" s="661" t="s">
        <v>2288</v>
      </c>
      <c r="K269" s="661" t="s">
        <v>2289</v>
      </c>
      <c r="L269" s="662">
        <v>194.26</v>
      </c>
      <c r="M269" s="662">
        <v>48565</v>
      </c>
      <c r="N269" s="661">
        <v>250</v>
      </c>
      <c r="O269" s="742">
        <v>44</v>
      </c>
      <c r="P269" s="662">
        <v>38657.74</v>
      </c>
      <c r="Q269" s="677">
        <v>0.79599999999999993</v>
      </c>
      <c r="R269" s="661">
        <v>199</v>
      </c>
      <c r="S269" s="677">
        <v>0.79600000000000004</v>
      </c>
      <c r="T269" s="742">
        <v>35</v>
      </c>
      <c r="U269" s="700">
        <v>0.79545454545454541</v>
      </c>
    </row>
    <row r="270" spans="1:21" ht="14.4" customHeight="1" x14ac:dyDescent="0.3">
      <c r="A270" s="660">
        <v>21</v>
      </c>
      <c r="B270" s="661" t="s">
        <v>572</v>
      </c>
      <c r="C270" s="661">
        <v>89301212</v>
      </c>
      <c r="D270" s="740" t="s">
        <v>4044</v>
      </c>
      <c r="E270" s="741" t="s">
        <v>2734</v>
      </c>
      <c r="F270" s="661" t="s">
        <v>2725</v>
      </c>
      <c r="G270" s="661" t="s">
        <v>2815</v>
      </c>
      <c r="H270" s="661" t="s">
        <v>1429</v>
      </c>
      <c r="I270" s="661" t="s">
        <v>1614</v>
      </c>
      <c r="J270" s="661" t="s">
        <v>1615</v>
      </c>
      <c r="K270" s="661" t="s">
        <v>1613</v>
      </c>
      <c r="L270" s="662">
        <v>105.31</v>
      </c>
      <c r="M270" s="662">
        <v>3159.3</v>
      </c>
      <c r="N270" s="661">
        <v>30</v>
      </c>
      <c r="O270" s="742">
        <v>1</v>
      </c>
      <c r="P270" s="662"/>
      <c r="Q270" s="677">
        <v>0</v>
      </c>
      <c r="R270" s="661"/>
      <c r="S270" s="677">
        <v>0</v>
      </c>
      <c r="T270" s="742"/>
      <c r="U270" s="700">
        <v>0</v>
      </c>
    </row>
    <row r="271" spans="1:21" ht="14.4" customHeight="1" x14ac:dyDescent="0.3">
      <c r="A271" s="660">
        <v>21</v>
      </c>
      <c r="B271" s="661" t="s">
        <v>572</v>
      </c>
      <c r="C271" s="661">
        <v>89301212</v>
      </c>
      <c r="D271" s="740" t="s">
        <v>4044</v>
      </c>
      <c r="E271" s="741" t="s">
        <v>2734</v>
      </c>
      <c r="F271" s="661" t="s">
        <v>2725</v>
      </c>
      <c r="G271" s="661" t="s">
        <v>2815</v>
      </c>
      <c r="H271" s="661" t="s">
        <v>1429</v>
      </c>
      <c r="I271" s="661" t="s">
        <v>3133</v>
      </c>
      <c r="J271" s="661" t="s">
        <v>3134</v>
      </c>
      <c r="K271" s="661" t="s">
        <v>1613</v>
      </c>
      <c r="L271" s="662">
        <v>108.47</v>
      </c>
      <c r="M271" s="662">
        <v>3254.1</v>
      </c>
      <c r="N271" s="661">
        <v>30</v>
      </c>
      <c r="O271" s="742">
        <v>1</v>
      </c>
      <c r="P271" s="662"/>
      <c r="Q271" s="677">
        <v>0</v>
      </c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21</v>
      </c>
      <c r="B272" s="661" t="s">
        <v>572</v>
      </c>
      <c r="C272" s="661">
        <v>89301212</v>
      </c>
      <c r="D272" s="740" t="s">
        <v>4044</v>
      </c>
      <c r="E272" s="741" t="s">
        <v>2734</v>
      </c>
      <c r="F272" s="661" t="s">
        <v>2725</v>
      </c>
      <c r="G272" s="661" t="s">
        <v>2815</v>
      </c>
      <c r="H272" s="661" t="s">
        <v>1429</v>
      </c>
      <c r="I272" s="661" t="s">
        <v>3135</v>
      </c>
      <c r="J272" s="661" t="s">
        <v>3136</v>
      </c>
      <c r="K272" s="661" t="s">
        <v>2818</v>
      </c>
      <c r="L272" s="662">
        <v>127.34</v>
      </c>
      <c r="M272" s="662">
        <v>636.70000000000005</v>
      </c>
      <c r="N272" s="661">
        <v>5</v>
      </c>
      <c r="O272" s="742">
        <v>0.5</v>
      </c>
      <c r="P272" s="662">
        <v>636.70000000000005</v>
      </c>
      <c r="Q272" s="677">
        <v>1</v>
      </c>
      <c r="R272" s="661">
        <v>5</v>
      </c>
      <c r="S272" s="677">
        <v>1</v>
      </c>
      <c r="T272" s="742">
        <v>0.5</v>
      </c>
      <c r="U272" s="700">
        <v>1</v>
      </c>
    </row>
    <row r="273" spans="1:21" ht="14.4" customHeight="1" x14ac:dyDescent="0.3">
      <c r="A273" s="660">
        <v>21</v>
      </c>
      <c r="B273" s="661" t="s">
        <v>572</v>
      </c>
      <c r="C273" s="661">
        <v>89301212</v>
      </c>
      <c r="D273" s="740" t="s">
        <v>4044</v>
      </c>
      <c r="E273" s="741" t="s">
        <v>2734</v>
      </c>
      <c r="F273" s="661" t="s">
        <v>2725</v>
      </c>
      <c r="G273" s="661" t="s">
        <v>2815</v>
      </c>
      <c r="H273" s="661" t="s">
        <v>1429</v>
      </c>
      <c r="I273" s="661" t="s">
        <v>2816</v>
      </c>
      <c r="J273" s="661" t="s">
        <v>2817</v>
      </c>
      <c r="K273" s="661" t="s">
        <v>2818</v>
      </c>
      <c r="L273" s="662">
        <v>127.34</v>
      </c>
      <c r="M273" s="662">
        <v>254.68</v>
      </c>
      <c r="N273" s="661">
        <v>2</v>
      </c>
      <c r="O273" s="742">
        <v>1</v>
      </c>
      <c r="P273" s="662">
        <v>254.68</v>
      </c>
      <c r="Q273" s="677">
        <v>1</v>
      </c>
      <c r="R273" s="661">
        <v>2</v>
      </c>
      <c r="S273" s="677">
        <v>1</v>
      </c>
      <c r="T273" s="742">
        <v>1</v>
      </c>
      <c r="U273" s="700">
        <v>1</v>
      </c>
    </row>
    <row r="274" spans="1:21" ht="14.4" customHeight="1" x14ac:dyDescent="0.3">
      <c r="A274" s="660">
        <v>21</v>
      </c>
      <c r="B274" s="661" t="s">
        <v>572</v>
      </c>
      <c r="C274" s="661">
        <v>89301212</v>
      </c>
      <c r="D274" s="740" t="s">
        <v>4044</v>
      </c>
      <c r="E274" s="741" t="s">
        <v>2734</v>
      </c>
      <c r="F274" s="661" t="s">
        <v>2725</v>
      </c>
      <c r="G274" s="661" t="s">
        <v>2815</v>
      </c>
      <c r="H274" s="661" t="s">
        <v>1429</v>
      </c>
      <c r="I274" s="661" t="s">
        <v>3137</v>
      </c>
      <c r="J274" s="661" t="s">
        <v>3138</v>
      </c>
      <c r="K274" s="661" t="s">
        <v>2818</v>
      </c>
      <c r="L274" s="662">
        <v>82.04</v>
      </c>
      <c r="M274" s="662">
        <v>328.16</v>
      </c>
      <c r="N274" s="661">
        <v>4</v>
      </c>
      <c r="O274" s="742">
        <v>1</v>
      </c>
      <c r="P274" s="662">
        <v>328.16</v>
      </c>
      <c r="Q274" s="677">
        <v>1</v>
      </c>
      <c r="R274" s="661">
        <v>4</v>
      </c>
      <c r="S274" s="677">
        <v>1</v>
      </c>
      <c r="T274" s="742">
        <v>1</v>
      </c>
      <c r="U274" s="700">
        <v>1</v>
      </c>
    </row>
    <row r="275" spans="1:21" ht="14.4" customHeight="1" x14ac:dyDescent="0.3">
      <c r="A275" s="660">
        <v>21</v>
      </c>
      <c r="B275" s="661" t="s">
        <v>572</v>
      </c>
      <c r="C275" s="661">
        <v>89301212</v>
      </c>
      <c r="D275" s="740" t="s">
        <v>4044</v>
      </c>
      <c r="E275" s="741" t="s">
        <v>2734</v>
      </c>
      <c r="F275" s="661" t="s">
        <v>2725</v>
      </c>
      <c r="G275" s="661" t="s">
        <v>2815</v>
      </c>
      <c r="H275" s="661" t="s">
        <v>1429</v>
      </c>
      <c r="I275" s="661" t="s">
        <v>3139</v>
      </c>
      <c r="J275" s="661" t="s">
        <v>3140</v>
      </c>
      <c r="K275" s="661" t="s">
        <v>2818</v>
      </c>
      <c r="L275" s="662">
        <v>127.34</v>
      </c>
      <c r="M275" s="662">
        <v>636.70000000000005</v>
      </c>
      <c r="N275" s="661">
        <v>5</v>
      </c>
      <c r="O275" s="742">
        <v>0.5</v>
      </c>
      <c r="P275" s="662">
        <v>636.70000000000005</v>
      </c>
      <c r="Q275" s="677">
        <v>1</v>
      </c>
      <c r="R275" s="661">
        <v>5</v>
      </c>
      <c r="S275" s="677">
        <v>1</v>
      </c>
      <c r="T275" s="742">
        <v>0.5</v>
      </c>
      <c r="U275" s="700">
        <v>1</v>
      </c>
    </row>
    <row r="276" spans="1:21" ht="14.4" customHeight="1" x14ac:dyDescent="0.3">
      <c r="A276" s="660">
        <v>21</v>
      </c>
      <c r="B276" s="661" t="s">
        <v>572</v>
      </c>
      <c r="C276" s="661">
        <v>89301212</v>
      </c>
      <c r="D276" s="740" t="s">
        <v>4044</v>
      </c>
      <c r="E276" s="741" t="s">
        <v>2734</v>
      </c>
      <c r="F276" s="661" t="s">
        <v>2725</v>
      </c>
      <c r="G276" s="661" t="s">
        <v>2815</v>
      </c>
      <c r="H276" s="661" t="s">
        <v>1429</v>
      </c>
      <c r="I276" s="661" t="s">
        <v>3141</v>
      </c>
      <c r="J276" s="661" t="s">
        <v>3142</v>
      </c>
      <c r="K276" s="661" t="s">
        <v>2818</v>
      </c>
      <c r="L276" s="662">
        <v>82.04</v>
      </c>
      <c r="M276" s="662">
        <v>1312.64</v>
      </c>
      <c r="N276" s="661">
        <v>16</v>
      </c>
      <c r="O276" s="742">
        <v>2</v>
      </c>
      <c r="P276" s="662">
        <v>492.24</v>
      </c>
      <c r="Q276" s="677">
        <v>0.375</v>
      </c>
      <c r="R276" s="661">
        <v>6</v>
      </c>
      <c r="S276" s="677">
        <v>0.375</v>
      </c>
      <c r="T276" s="742">
        <v>1</v>
      </c>
      <c r="U276" s="700">
        <v>0.5</v>
      </c>
    </row>
    <row r="277" spans="1:21" ht="14.4" customHeight="1" x14ac:dyDescent="0.3">
      <c r="A277" s="660">
        <v>21</v>
      </c>
      <c r="B277" s="661" t="s">
        <v>572</v>
      </c>
      <c r="C277" s="661">
        <v>89301212</v>
      </c>
      <c r="D277" s="740" t="s">
        <v>4044</v>
      </c>
      <c r="E277" s="741" t="s">
        <v>2734</v>
      </c>
      <c r="F277" s="661" t="s">
        <v>2725</v>
      </c>
      <c r="G277" s="661" t="s">
        <v>2815</v>
      </c>
      <c r="H277" s="661" t="s">
        <v>1429</v>
      </c>
      <c r="I277" s="661" t="s">
        <v>3143</v>
      </c>
      <c r="J277" s="661" t="s">
        <v>3144</v>
      </c>
      <c r="K277" s="661" t="s">
        <v>2818</v>
      </c>
      <c r="L277" s="662">
        <v>82.04</v>
      </c>
      <c r="M277" s="662">
        <v>492.24</v>
      </c>
      <c r="N277" s="661">
        <v>6</v>
      </c>
      <c r="O277" s="742">
        <v>1</v>
      </c>
      <c r="P277" s="662">
        <v>492.24</v>
      </c>
      <c r="Q277" s="677">
        <v>1</v>
      </c>
      <c r="R277" s="661">
        <v>6</v>
      </c>
      <c r="S277" s="677">
        <v>1</v>
      </c>
      <c r="T277" s="742">
        <v>1</v>
      </c>
      <c r="U277" s="700">
        <v>1</v>
      </c>
    </row>
    <row r="278" spans="1:21" ht="14.4" customHeight="1" x14ac:dyDescent="0.3">
      <c r="A278" s="660">
        <v>21</v>
      </c>
      <c r="B278" s="661" t="s">
        <v>572</v>
      </c>
      <c r="C278" s="661">
        <v>89301212</v>
      </c>
      <c r="D278" s="740" t="s">
        <v>4044</v>
      </c>
      <c r="E278" s="741" t="s">
        <v>2734</v>
      </c>
      <c r="F278" s="661" t="s">
        <v>2725</v>
      </c>
      <c r="G278" s="661" t="s">
        <v>2815</v>
      </c>
      <c r="H278" s="661" t="s">
        <v>1429</v>
      </c>
      <c r="I278" s="661" t="s">
        <v>3145</v>
      </c>
      <c r="J278" s="661" t="s">
        <v>1612</v>
      </c>
      <c r="K278" s="661" t="s">
        <v>3146</v>
      </c>
      <c r="L278" s="662">
        <v>1451.04</v>
      </c>
      <c r="M278" s="662">
        <v>50786.399999999994</v>
      </c>
      <c r="N278" s="661">
        <v>35</v>
      </c>
      <c r="O278" s="742">
        <v>5</v>
      </c>
      <c r="P278" s="662">
        <v>34824.959999999999</v>
      </c>
      <c r="Q278" s="677">
        <v>0.68571428571428572</v>
      </c>
      <c r="R278" s="661">
        <v>24</v>
      </c>
      <c r="S278" s="677">
        <v>0.68571428571428572</v>
      </c>
      <c r="T278" s="742">
        <v>3</v>
      </c>
      <c r="U278" s="700">
        <v>0.6</v>
      </c>
    </row>
    <row r="279" spans="1:21" ht="14.4" customHeight="1" x14ac:dyDescent="0.3">
      <c r="A279" s="660">
        <v>21</v>
      </c>
      <c r="B279" s="661" t="s">
        <v>572</v>
      </c>
      <c r="C279" s="661">
        <v>89301212</v>
      </c>
      <c r="D279" s="740" t="s">
        <v>4044</v>
      </c>
      <c r="E279" s="741" t="s">
        <v>2734</v>
      </c>
      <c r="F279" s="661" t="s">
        <v>2725</v>
      </c>
      <c r="G279" s="661" t="s">
        <v>2815</v>
      </c>
      <c r="H279" s="661" t="s">
        <v>1429</v>
      </c>
      <c r="I279" s="661" t="s">
        <v>3147</v>
      </c>
      <c r="J279" s="661" t="s">
        <v>3130</v>
      </c>
      <c r="K279" s="661" t="s">
        <v>1618</v>
      </c>
      <c r="L279" s="662">
        <v>130.38999999999999</v>
      </c>
      <c r="M279" s="662">
        <v>651.94999999999993</v>
      </c>
      <c r="N279" s="661">
        <v>5</v>
      </c>
      <c r="O279" s="742">
        <v>1</v>
      </c>
      <c r="P279" s="662"/>
      <c r="Q279" s="677">
        <v>0</v>
      </c>
      <c r="R279" s="661"/>
      <c r="S279" s="677">
        <v>0</v>
      </c>
      <c r="T279" s="742"/>
      <c r="U279" s="700">
        <v>0</v>
      </c>
    </row>
    <row r="280" spans="1:21" ht="14.4" customHeight="1" x14ac:dyDescent="0.3">
      <c r="A280" s="660">
        <v>21</v>
      </c>
      <c r="B280" s="661" t="s">
        <v>572</v>
      </c>
      <c r="C280" s="661">
        <v>89301212</v>
      </c>
      <c r="D280" s="740" t="s">
        <v>4044</v>
      </c>
      <c r="E280" s="741" t="s">
        <v>2734</v>
      </c>
      <c r="F280" s="661" t="s">
        <v>2725</v>
      </c>
      <c r="G280" s="661" t="s">
        <v>2815</v>
      </c>
      <c r="H280" s="661" t="s">
        <v>573</v>
      </c>
      <c r="I280" s="661" t="s">
        <v>3148</v>
      </c>
      <c r="J280" s="661" t="s">
        <v>3149</v>
      </c>
      <c r="K280" s="661" t="s">
        <v>3150</v>
      </c>
      <c r="L280" s="662">
        <v>30.01</v>
      </c>
      <c r="M280" s="662">
        <v>480.16</v>
      </c>
      <c r="N280" s="661">
        <v>16</v>
      </c>
      <c r="O280" s="742">
        <v>1</v>
      </c>
      <c r="P280" s="662">
        <v>480.16</v>
      </c>
      <c r="Q280" s="677">
        <v>1</v>
      </c>
      <c r="R280" s="661">
        <v>16</v>
      </c>
      <c r="S280" s="677">
        <v>1</v>
      </c>
      <c r="T280" s="742">
        <v>1</v>
      </c>
      <c r="U280" s="700">
        <v>1</v>
      </c>
    </row>
    <row r="281" spans="1:21" ht="14.4" customHeight="1" x14ac:dyDescent="0.3">
      <c r="A281" s="660">
        <v>21</v>
      </c>
      <c r="B281" s="661" t="s">
        <v>572</v>
      </c>
      <c r="C281" s="661">
        <v>89301212</v>
      </c>
      <c r="D281" s="740" t="s">
        <v>4044</v>
      </c>
      <c r="E281" s="741" t="s">
        <v>2734</v>
      </c>
      <c r="F281" s="661" t="s">
        <v>2725</v>
      </c>
      <c r="G281" s="661" t="s">
        <v>2815</v>
      </c>
      <c r="H281" s="661" t="s">
        <v>573</v>
      </c>
      <c r="I281" s="661" t="s">
        <v>3151</v>
      </c>
      <c r="J281" s="661" t="s">
        <v>3152</v>
      </c>
      <c r="K281" s="661" t="s">
        <v>3150</v>
      </c>
      <c r="L281" s="662">
        <v>30.01</v>
      </c>
      <c r="M281" s="662">
        <v>480.16</v>
      </c>
      <c r="N281" s="661">
        <v>16</v>
      </c>
      <c r="O281" s="742">
        <v>1</v>
      </c>
      <c r="P281" s="662">
        <v>480.16</v>
      </c>
      <c r="Q281" s="677">
        <v>1</v>
      </c>
      <c r="R281" s="661">
        <v>16</v>
      </c>
      <c r="S281" s="677">
        <v>1</v>
      </c>
      <c r="T281" s="742">
        <v>1</v>
      </c>
      <c r="U281" s="700">
        <v>1</v>
      </c>
    </row>
    <row r="282" spans="1:21" ht="14.4" customHeight="1" x14ac:dyDescent="0.3">
      <c r="A282" s="660">
        <v>21</v>
      </c>
      <c r="B282" s="661" t="s">
        <v>572</v>
      </c>
      <c r="C282" s="661">
        <v>89301212</v>
      </c>
      <c r="D282" s="740" t="s">
        <v>4044</v>
      </c>
      <c r="E282" s="741" t="s">
        <v>2734</v>
      </c>
      <c r="F282" s="661" t="s">
        <v>2725</v>
      </c>
      <c r="G282" s="661" t="s">
        <v>2865</v>
      </c>
      <c r="H282" s="661" t="s">
        <v>573</v>
      </c>
      <c r="I282" s="661" t="s">
        <v>2866</v>
      </c>
      <c r="J282" s="661" t="s">
        <v>2867</v>
      </c>
      <c r="K282" s="661" t="s">
        <v>2868</v>
      </c>
      <c r="L282" s="662">
        <v>99.11</v>
      </c>
      <c r="M282" s="662">
        <v>495.54999999999995</v>
      </c>
      <c r="N282" s="661">
        <v>5</v>
      </c>
      <c r="O282" s="742">
        <v>1.5</v>
      </c>
      <c r="P282" s="662">
        <v>495.54999999999995</v>
      </c>
      <c r="Q282" s="677">
        <v>1</v>
      </c>
      <c r="R282" s="661">
        <v>5</v>
      </c>
      <c r="S282" s="677">
        <v>1</v>
      </c>
      <c r="T282" s="742">
        <v>1.5</v>
      </c>
      <c r="U282" s="700">
        <v>1</v>
      </c>
    </row>
    <row r="283" spans="1:21" ht="14.4" customHeight="1" x14ac:dyDescent="0.3">
      <c r="A283" s="660">
        <v>21</v>
      </c>
      <c r="B283" s="661" t="s">
        <v>572</v>
      </c>
      <c r="C283" s="661">
        <v>89301212</v>
      </c>
      <c r="D283" s="740" t="s">
        <v>4044</v>
      </c>
      <c r="E283" s="741" t="s">
        <v>2734</v>
      </c>
      <c r="F283" s="661" t="s">
        <v>2725</v>
      </c>
      <c r="G283" s="661" t="s">
        <v>3153</v>
      </c>
      <c r="H283" s="661" t="s">
        <v>1429</v>
      </c>
      <c r="I283" s="661" t="s">
        <v>3154</v>
      </c>
      <c r="J283" s="661" t="s">
        <v>3155</v>
      </c>
      <c r="K283" s="661" t="s">
        <v>3156</v>
      </c>
      <c r="L283" s="662">
        <v>1715.48</v>
      </c>
      <c r="M283" s="662">
        <v>5146.4400000000005</v>
      </c>
      <c r="N283" s="661">
        <v>3</v>
      </c>
      <c r="O283" s="742">
        <v>0.5</v>
      </c>
      <c r="P283" s="662">
        <v>5146.4400000000005</v>
      </c>
      <c r="Q283" s="677">
        <v>1</v>
      </c>
      <c r="R283" s="661">
        <v>3</v>
      </c>
      <c r="S283" s="677">
        <v>1</v>
      </c>
      <c r="T283" s="742">
        <v>0.5</v>
      </c>
      <c r="U283" s="700">
        <v>1</v>
      </c>
    </row>
    <row r="284" spans="1:21" ht="14.4" customHeight="1" x14ac:dyDescent="0.3">
      <c r="A284" s="660">
        <v>21</v>
      </c>
      <c r="B284" s="661" t="s">
        <v>572</v>
      </c>
      <c r="C284" s="661">
        <v>89301212</v>
      </c>
      <c r="D284" s="740" t="s">
        <v>4044</v>
      </c>
      <c r="E284" s="741" t="s">
        <v>2734</v>
      </c>
      <c r="F284" s="661" t="s">
        <v>2725</v>
      </c>
      <c r="G284" s="661" t="s">
        <v>3157</v>
      </c>
      <c r="H284" s="661" t="s">
        <v>573</v>
      </c>
      <c r="I284" s="661" t="s">
        <v>3158</v>
      </c>
      <c r="J284" s="661" t="s">
        <v>3159</v>
      </c>
      <c r="K284" s="661" t="s">
        <v>3160</v>
      </c>
      <c r="L284" s="662">
        <v>0</v>
      </c>
      <c r="M284" s="662">
        <v>0</v>
      </c>
      <c r="N284" s="661">
        <v>1</v>
      </c>
      <c r="O284" s="742">
        <v>1</v>
      </c>
      <c r="P284" s="662">
        <v>0</v>
      </c>
      <c r="Q284" s="677"/>
      <c r="R284" s="661">
        <v>1</v>
      </c>
      <c r="S284" s="677">
        <v>1</v>
      </c>
      <c r="T284" s="742">
        <v>1</v>
      </c>
      <c r="U284" s="700">
        <v>1</v>
      </c>
    </row>
    <row r="285" spans="1:21" ht="14.4" customHeight="1" x14ac:dyDescent="0.3">
      <c r="A285" s="660">
        <v>21</v>
      </c>
      <c r="B285" s="661" t="s">
        <v>572</v>
      </c>
      <c r="C285" s="661">
        <v>89301212</v>
      </c>
      <c r="D285" s="740" t="s">
        <v>4044</v>
      </c>
      <c r="E285" s="741" t="s">
        <v>2734</v>
      </c>
      <c r="F285" s="661" t="s">
        <v>2725</v>
      </c>
      <c r="G285" s="661" t="s">
        <v>3161</v>
      </c>
      <c r="H285" s="661" t="s">
        <v>1429</v>
      </c>
      <c r="I285" s="661" t="s">
        <v>1498</v>
      </c>
      <c r="J285" s="661" t="s">
        <v>2607</v>
      </c>
      <c r="K285" s="661" t="s">
        <v>2608</v>
      </c>
      <c r="L285" s="662">
        <v>36.01</v>
      </c>
      <c r="M285" s="662">
        <v>36.01</v>
      </c>
      <c r="N285" s="661">
        <v>1</v>
      </c>
      <c r="O285" s="742">
        <v>0.5</v>
      </c>
      <c r="P285" s="662">
        <v>36.01</v>
      </c>
      <c r="Q285" s="677">
        <v>1</v>
      </c>
      <c r="R285" s="661">
        <v>1</v>
      </c>
      <c r="S285" s="677">
        <v>1</v>
      </c>
      <c r="T285" s="742">
        <v>0.5</v>
      </c>
      <c r="U285" s="700">
        <v>1</v>
      </c>
    </row>
    <row r="286" spans="1:21" ht="14.4" customHeight="1" x14ac:dyDescent="0.3">
      <c r="A286" s="660">
        <v>21</v>
      </c>
      <c r="B286" s="661" t="s">
        <v>572</v>
      </c>
      <c r="C286" s="661">
        <v>89301212</v>
      </c>
      <c r="D286" s="740" t="s">
        <v>4044</v>
      </c>
      <c r="E286" s="741" t="s">
        <v>2734</v>
      </c>
      <c r="F286" s="661" t="s">
        <v>2725</v>
      </c>
      <c r="G286" s="661" t="s">
        <v>3162</v>
      </c>
      <c r="H286" s="661" t="s">
        <v>573</v>
      </c>
      <c r="I286" s="661" t="s">
        <v>3163</v>
      </c>
      <c r="J286" s="661" t="s">
        <v>3164</v>
      </c>
      <c r="K286" s="661" t="s">
        <v>3165</v>
      </c>
      <c r="L286" s="662">
        <v>107.25</v>
      </c>
      <c r="M286" s="662">
        <v>107.25</v>
      </c>
      <c r="N286" s="661">
        <v>1</v>
      </c>
      <c r="O286" s="742">
        <v>1</v>
      </c>
      <c r="P286" s="662"/>
      <c r="Q286" s="677">
        <v>0</v>
      </c>
      <c r="R286" s="661"/>
      <c r="S286" s="677">
        <v>0</v>
      </c>
      <c r="T286" s="742"/>
      <c r="U286" s="700">
        <v>0</v>
      </c>
    </row>
    <row r="287" spans="1:21" ht="14.4" customHeight="1" x14ac:dyDescent="0.3">
      <c r="A287" s="660">
        <v>21</v>
      </c>
      <c r="B287" s="661" t="s">
        <v>572</v>
      </c>
      <c r="C287" s="661">
        <v>89301212</v>
      </c>
      <c r="D287" s="740" t="s">
        <v>4044</v>
      </c>
      <c r="E287" s="741" t="s">
        <v>2734</v>
      </c>
      <c r="F287" s="661" t="s">
        <v>2725</v>
      </c>
      <c r="G287" s="661" t="s">
        <v>3166</v>
      </c>
      <c r="H287" s="661" t="s">
        <v>573</v>
      </c>
      <c r="I287" s="661" t="s">
        <v>3167</v>
      </c>
      <c r="J287" s="661" t="s">
        <v>796</v>
      </c>
      <c r="K287" s="661" t="s">
        <v>3168</v>
      </c>
      <c r="L287" s="662">
        <v>0</v>
      </c>
      <c r="M287" s="662">
        <v>0</v>
      </c>
      <c r="N287" s="661">
        <v>1</v>
      </c>
      <c r="O287" s="742">
        <v>1</v>
      </c>
      <c r="P287" s="662"/>
      <c r="Q287" s="677"/>
      <c r="R287" s="661"/>
      <c r="S287" s="677">
        <v>0</v>
      </c>
      <c r="T287" s="742"/>
      <c r="U287" s="700">
        <v>0</v>
      </c>
    </row>
    <row r="288" spans="1:21" ht="14.4" customHeight="1" x14ac:dyDescent="0.3">
      <c r="A288" s="660">
        <v>21</v>
      </c>
      <c r="B288" s="661" t="s">
        <v>572</v>
      </c>
      <c r="C288" s="661">
        <v>89301212</v>
      </c>
      <c r="D288" s="740" t="s">
        <v>4044</v>
      </c>
      <c r="E288" s="741" t="s">
        <v>2734</v>
      </c>
      <c r="F288" s="661" t="s">
        <v>2725</v>
      </c>
      <c r="G288" s="661" t="s">
        <v>2919</v>
      </c>
      <c r="H288" s="661" t="s">
        <v>573</v>
      </c>
      <c r="I288" s="661" t="s">
        <v>702</v>
      </c>
      <c r="J288" s="661" t="s">
        <v>703</v>
      </c>
      <c r="K288" s="661" t="s">
        <v>3169</v>
      </c>
      <c r="L288" s="662">
        <v>121.96</v>
      </c>
      <c r="M288" s="662">
        <v>121.96</v>
      </c>
      <c r="N288" s="661">
        <v>1</v>
      </c>
      <c r="O288" s="742">
        <v>1</v>
      </c>
      <c r="P288" s="662"/>
      <c r="Q288" s="677">
        <v>0</v>
      </c>
      <c r="R288" s="661"/>
      <c r="S288" s="677">
        <v>0</v>
      </c>
      <c r="T288" s="742"/>
      <c r="U288" s="700">
        <v>0</v>
      </c>
    </row>
    <row r="289" spans="1:21" ht="14.4" customHeight="1" x14ac:dyDescent="0.3">
      <c r="A289" s="660">
        <v>21</v>
      </c>
      <c r="B289" s="661" t="s">
        <v>572</v>
      </c>
      <c r="C289" s="661">
        <v>89301212</v>
      </c>
      <c r="D289" s="740" t="s">
        <v>4044</v>
      </c>
      <c r="E289" s="741" t="s">
        <v>2734</v>
      </c>
      <c r="F289" s="661" t="s">
        <v>2725</v>
      </c>
      <c r="G289" s="661" t="s">
        <v>2922</v>
      </c>
      <c r="H289" s="661" t="s">
        <v>573</v>
      </c>
      <c r="I289" s="661" t="s">
        <v>776</v>
      </c>
      <c r="J289" s="661" t="s">
        <v>2923</v>
      </c>
      <c r="K289" s="661" t="s">
        <v>2924</v>
      </c>
      <c r="L289" s="662">
        <v>0</v>
      </c>
      <c r="M289" s="662">
        <v>0</v>
      </c>
      <c r="N289" s="661">
        <v>3</v>
      </c>
      <c r="O289" s="742">
        <v>0.5</v>
      </c>
      <c r="P289" s="662"/>
      <c r="Q289" s="677"/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21</v>
      </c>
      <c r="B290" s="661" t="s">
        <v>572</v>
      </c>
      <c r="C290" s="661">
        <v>89301212</v>
      </c>
      <c r="D290" s="740" t="s">
        <v>4044</v>
      </c>
      <c r="E290" s="741" t="s">
        <v>2734</v>
      </c>
      <c r="F290" s="661" t="s">
        <v>2725</v>
      </c>
      <c r="G290" s="661" t="s">
        <v>2819</v>
      </c>
      <c r="H290" s="661" t="s">
        <v>573</v>
      </c>
      <c r="I290" s="661" t="s">
        <v>729</v>
      </c>
      <c r="J290" s="661" t="s">
        <v>730</v>
      </c>
      <c r="K290" s="661" t="s">
        <v>3170</v>
      </c>
      <c r="L290" s="662">
        <v>152.33000000000001</v>
      </c>
      <c r="M290" s="662">
        <v>152.33000000000001</v>
      </c>
      <c r="N290" s="661">
        <v>1</v>
      </c>
      <c r="O290" s="742">
        <v>1</v>
      </c>
      <c r="P290" s="662">
        <v>152.33000000000001</v>
      </c>
      <c r="Q290" s="677">
        <v>1</v>
      </c>
      <c r="R290" s="661">
        <v>1</v>
      </c>
      <c r="S290" s="677">
        <v>1</v>
      </c>
      <c r="T290" s="742">
        <v>1</v>
      </c>
      <c r="U290" s="700">
        <v>1</v>
      </c>
    </row>
    <row r="291" spans="1:21" ht="14.4" customHeight="1" x14ac:dyDescent="0.3">
      <c r="A291" s="660">
        <v>21</v>
      </c>
      <c r="B291" s="661" t="s">
        <v>572</v>
      </c>
      <c r="C291" s="661">
        <v>89301212</v>
      </c>
      <c r="D291" s="740" t="s">
        <v>4044</v>
      </c>
      <c r="E291" s="741" t="s">
        <v>2734</v>
      </c>
      <c r="F291" s="661" t="s">
        <v>2725</v>
      </c>
      <c r="G291" s="661" t="s">
        <v>2819</v>
      </c>
      <c r="H291" s="661" t="s">
        <v>573</v>
      </c>
      <c r="I291" s="661" t="s">
        <v>1725</v>
      </c>
      <c r="J291" s="661" t="s">
        <v>730</v>
      </c>
      <c r="K291" s="661" t="s">
        <v>2820</v>
      </c>
      <c r="L291" s="662">
        <v>30.47</v>
      </c>
      <c r="M291" s="662">
        <v>60.94</v>
      </c>
      <c r="N291" s="661">
        <v>2</v>
      </c>
      <c r="O291" s="742">
        <v>1</v>
      </c>
      <c r="P291" s="662">
        <v>60.94</v>
      </c>
      <c r="Q291" s="677">
        <v>1</v>
      </c>
      <c r="R291" s="661">
        <v>2</v>
      </c>
      <c r="S291" s="677">
        <v>1</v>
      </c>
      <c r="T291" s="742">
        <v>1</v>
      </c>
      <c r="U291" s="700">
        <v>1</v>
      </c>
    </row>
    <row r="292" spans="1:21" ht="14.4" customHeight="1" x14ac:dyDescent="0.3">
      <c r="A292" s="660">
        <v>21</v>
      </c>
      <c r="B292" s="661" t="s">
        <v>572</v>
      </c>
      <c r="C292" s="661">
        <v>89301212</v>
      </c>
      <c r="D292" s="740" t="s">
        <v>4044</v>
      </c>
      <c r="E292" s="741" t="s">
        <v>2734</v>
      </c>
      <c r="F292" s="661" t="s">
        <v>2725</v>
      </c>
      <c r="G292" s="661" t="s">
        <v>3171</v>
      </c>
      <c r="H292" s="661" t="s">
        <v>573</v>
      </c>
      <c r="I292" s="661" t="s">
        <v>3172</v>
      </c>
      <c r="J292" s="661" t="s">
        <v>3173</v>
      </c>
      <c r="K292" s="661" t="s">
        <v>3174</v>
      </c>
      <c r="L292" s="662">
        <v>0</v>
      </c>
      <c r="M292" s="662">
        <v>0</v>
      </c>
      <c r="N292" s="661">
        <v>1</v>
      </c>
      <c r="O292" s="742">
        <v>1</v>
      </c>
      <c r="P292" s="662"/>
      <c r="Q292" s="677"/>
      <c r="R292" s="661"/>
      <c r="S292" s="677">
        <v>0</v>
      </c>
      <c r="T292" s="742"/>
      <c r="U292" s="700">
        <v>0</v>
      </c>
    </row>
    <row r="293" spans="1:21" ht="14.4" customHeight="1" x14ac:dyDescent="0.3">
      <c r="A293" s="660">
        <v>21</v>
      </c>
      <c r="B293" s="661" t="s">
        <v>572</v>
      </c>
      <c r="C293" s="661">
        <v>89301212</v>
      </c>
      <c r="D293" s="740" t="s">
        <v>4044</v>
      </c>
      <c r="E293" s="741" t="s">
        <v>2734</v>
      </c>
      <c r="F293" s="661" t="s">
        <v>2725</v>
      </c>
      <c r="G293" s="661" t="s">
        <v>2973</v>
      </c>
      <c r="H293" s="661" t="s">
        <v>1429</v>
      </c>
      <c r="I293" s="661" t="s">
        <v>3175</v>
      </c>
      <c r="J293" s="661" t="s">
        <v>2975</v>
      </c>
      <c r="K293" s="661" t="s">
        <v>3176</v>
      </c>
      <c r="L293" s="662">
        <v>492.3</v>
      </c>
      <c r="M293" s="662">
        <v>3446.1000000000004</v>
      </c>
      <c r="N293" s="661">
        <v>7</v>
      </c>
      <c r="O293" s="742">
        <v>7</v>
      </c>
      <c r="P293" s="662">
        <v>1969.2</v>
      </c>
      <c r="Q293" s="677">
        <v>0.5714285714285714</v>
      </c>
      <c r="R293" s="661">
        <v>4</v>
      </c>
      <c r="S293" s="677">
        <v>0.5714285714285714</v>
      </c>
      <c r="T293" s="742">
        <v>4</v>
      </c>
      <c r="U293" s="700">
        <v>0.5714285714285714</v>
      </c>
    </row>
    <row r="294" spans="1:21" ht="14.4" customHeight="1" x14ac:dyDescent="0.3">
      <c r="A294" s="660">
        <v>21</v>
      </c>
      <c r="B294" s="661" t="s">
        <v>572</v>
      </c>
      <c r="C294" s="661">
        <v>89301212</v>
      </c>
      <c r="D294" s="740" t="s">
        <v>4044</v>
      </c>
      <c r="E294" s="741" t="s">
        <v>2734</v>
      </c>
      <c r="F294" s="661" t="s">
        <v>2725</v>
      </c>
      <c r="G294" s="661" t="s">
        <v>2869</v>
      </c>
      <c r="H294" s="661" t="s">
        <v>573</v>
      </c>
      <c r="I294" s="661" t="s">
        <v>2870</v>
      </c>
      <c r="J294" s="661" t="s">
        <v>2871</v>
      </c>
      <c r="K294" s="661" t="s">
        <v>2872</v>
      </c>
      <c r="L294" s="662">
        <v>85.76</v>
      </c>
      <c r="M294" s="662">
        <v>85.76</v>
      </c>
      <c r="N294" s="661">
        <v>1</v>
      </c>
      <c r="O294" s="742">
        <v>1</v>
      </c>
      <c r="P294" s="662">
        <v>85.76</v>
      </c>
      <c r="Q294" s="677">
        <v>1</v>
      </c>
      <c r="R294" s="661">
        <v>1</v>
      </c>
      <c r="S294" s="677">
        <v>1</v>
      </c>
      <c r="T294" s="742">
        <v>1</v>
      </c>
      <c r="U294" s="700">
        <v>1</v>
      </c>
    </row>
    <row r="295" spans="1:21" ht="14.4" customHeight="1" x14ac:dyDescent="0.3">
      <c r="A295" s="660">
        <v>21</v>
      </c>
      <c r="B295" s="661" t="s">
        <v>572</v>
      </c>
      <c r="C295" s="661">
        <v>89301212</v>
      </c>
      <c r="D295" s="740" t="s">
        <v>4044</v>
      </c>
      <c r="E295" s="741" t="s">
        <v>2734</v>
      </c>
      <c r="F295" s="661" t="s">
        <v>2725</v>
      </c>
      <c r="G295" s="661" t="s">
        <v>2957</v>
      </c>
      <c r="H295" s="661" t="s">
        <v>1429</v>
      </c>
      <c r="I295" s="661" t="s">
        <v>3177</v>
      </c>
      <c r="J295" s="661" t="s">
        <v>3178</v>
      </c>
      <c r="K295" s="661" t="s">
        <v>3179</v>
      </c>
      <c r="L295" s="662">
        <v>31.32</v>
      </c>
      <c r="M295" s="662">
        <v>62.64</v>
      </c>
      <c r="N295" s="661">
        <v>2</v>
      </c>
      <c r="O295" s="742">
        <v>1</v>
      </c>
      <c r="P295" s="662">
        <v>62.64</v>
      </c>
      <c r="Q295" s="677">
        <v>1</v>
      </c>
      <c r="R295" s="661">
        <v>2</v>
      </c>
      <c r="S295" s="677">
        <v>1</v>
      </c>
      <c r="T295" s="742">
        <v>1</v>
      </c>
      <c r="U295" s="700">
        <v>1</v>
      </c>
    </row>
    <row r="296" spans="1:21" ht="14.4" customHeight="1" x14ac:dyDescent="0.3">
      <c r="A296" s="660">
        <v>21</v>
      </c>
      <c r="B296" s="661" t="s">
        <v>572</v>
      </c>
      <c r="C296" s="661">
        <v>89301212</v>
      </c>
      <c r="D296" s="740" t="s">
        <v>4044</v>
      </c>
      <c r="E296" s="741" t="s">
        <v>2734</v>
      </c>
      <c r="F296" s="661" t="s">
        <v>2725</v>
      </c>
      <c r="G296" s="661" t="s">
        <v>2957</v>
      </c>
      <c r="H296" s="661" t="s">
        <v>1429</v>
      </c>
      <c r="I296" s="661" t="s">
        <v>1477</v>
      </c>
      <c r="J296" s="661" t="s">
        <v>1474</v>
      </c>
      <c r="K296" s="661" t="s">
        <v>2654</v>
      </c>
      <c r="L296" s="662">
        <v>156.61000000000001</v>
      </c>
      <c r="M296" s="662">
        <v>313.22000000000003</v>
      </c>
      <c r="N296" s="661">
        <v>2</v>
      </c>
      <c r="O296" s="742">
        <v>1</v>
      </c>
      <c r="P296" s="662"/>
      <c r="Q296" s="677">
        <v>0</v>
      </c>
      <c r="R296" s="661"/>
      <c r="S296" s="677">
        <v>0</v>
      </c>
      <c r="T296" s="742"/>
      <c r="U296" s="700">
        <v>0</v>
      </c>
    </row>
    <row r="297" spans="1:21" ht="14.4" customHeight="1" x14ac:dyDescent="0.3">
      <c r="A297" s="660">
        <v>21</v>
      </c>
      <c r="B297" s="661" t="s">
        <v>572</v>
      </c>
      <c r="C297" s="661">
        <v>89301212</v>
      </c>
      <c r="D297" s="740" t="s">
        <v>4044</v>
      </c>
      <c r="E297" s="741" t="s">
        <v>2734</v>
      </c>
      <c r="F297" s="661" t="s">
        <v>2725</v>
      </c>
      <c r="G297" s="661" t="s">
        <v>2957</v>
      </c>
      <c r="H297" s="661" t="s">
        <v>1429</v>
      </c>
      <c r="I297" s="661" t="s">
        <v>3180</v>
      </c>
      <c r="J297" s="661" t="s">
        <v>1550</v>
      </c>
      <c r="K297" s="661" t="s">
        <v>3181</v>
      </c>
      <c r="L297" s="662">
        <v>300.68</v>
      </c>
      <c r="M297" s="662">
        <v>902.04</v>
      </c>
      <c r="N297" s="661">
        <v>3</v>
      </c>
      <c r="O297" s="742">
        <v>2</v>
      </c>
      <c r="P297" s="662">
        <v>902.04</v>
      </c>
      <c r="Q297" s="677">
        <v>1</v>
      </c>
      <c r="R297" s="661">
        <v>3</v>
      </c>
      <c r="S297" s="677">
        <v>1</v>
      </c>
      <c r="T297" s="742">
        <v>2</v>
      </c>
      <c r="U297" s="700">
        <v>1</v>
      </c>
    </row>
    <row r="298" spans="1:21" ht="14.4" customHeight="1" x14ac:dyDescent="0.3">
      <c r="A298" s="660">
        <v>21</v>
      </c>
      <c r="B298" s="661" t="s">
        <v>572</v>
      </c>
      <c r="C298" s="661">
        <v>89301212</v>
      </c>
      <c r="D298" s="740" t="s">
        <v>4044</v>
      </c>
      <c r="E298" s="741" t="s">
        <v>2734</v>
      </c>
      <c r="F298" s="661" t="s">
        <v>2725</v>
      </c>
      <c r="G298" s="661" t="s">
        <v>2768</v>
      </c>
      <c r="H298" s="661" t="s">
        <v>573</v>
      </c>
      <c r="I298" s="661" t="s">
        <v>3182</v>
      </c>
      <c r="J298" s="661" t="s">
        <v>1424</v>
      </c>
      <c r="K298" s="661" t="s">
        <v>1020</v>
      </c>
      <c r="L298" s="662">
        <v>75.22</v>
      </c>
      <c r="M298" s="662">
        <v>1579.6200000000003</v>
      </c>
      <c r="N298" s="661">
        <v>21</v>
      </c>
      <c r="O298" s="742">
        <v>5.5</v>
      </c>
      <c r="P298" s="662">
        <v>1353.9600000000003</v>
      </c>
      <c r="Q298" s="677">
        <v>0.8571428571428571</v>
      </c>
      <c r="R298" s="661">
        <v>18</v>
      </c>
      <c r="S298" s="677">
        <v>0.8571428571428571</v>
      </c>
      <c r="T298" s="742">
        <v>3.5</v>
      </c>
      <c r="U298" s="700">
        <v>0.63636363636363635</v>
      </c>
    </row>
    <row r="299" spans="1:21" ht="14.4" customHeight="1" x14ac:dyDescent="0.3">
      <c r="A299" s="660">
        <v>21</v>
      </c>
      <c r="B299" s="661" t="s">
        <v>572</v>
      </c>
      <c r="C299" s="661">
        <v>89301212</v>
      </c>
      <c r="D299" s="740" t="s">
        <v>4044</v>
      </c>
      <c r="E299" s="741" t="s">
        <v>2734</v>
      </c>
      <c r="F299" s="661" t="s">
        <v>2725</v>
      </c>
      <c r="G299" s="661" t="s">
        <v>2768</v>
      </c>
      <c r="H299" s="661" t="s">
        <v>573</v>
      </c>
      <c r="I299" s="661" t="s">
        <v>3052</v>
      </c>
      <c r="J299" s="661" t="s">
        <v>1407</v>
      </c>
      <c r="K299" s="661" t="s">
        <v>1020</v>
      </c>
      <c r="L299" s="662">
        <v>136.93</v>
      </c>
      <c r="M299" s="662">
        <v>958.5100000000001</v>
      </c>
      <c r="N299" s="661">
        <v>7</v>
      </c>
      <c r="O299" s="742">
        <v>2.5</v>
      </c>
      <c r="P299" s="662">
        <v>684.65000000000009</v>
      </c>
      <c r="Q299" s="677">
        <v>0.7142857142857143</v>
      </c>
      <c r="R299" s="661">
        <v>5</v>
      </c>
      <c r="S299" s="677">
        <v>0.7142857142857143</v>
      </c>
      <c r="T299" s="742">
        <v>1.5</v>
      </c>
      <c r="U299" s="700">
        <v>0.6</v>
      </c>
    </row>
    <row r="300" spans="1:21" ht="14.4" customHeight="1" x14ac:dyDescent="0.3">
      <c r="A300" s="660">
        <v>21</v>
      </c>
      <c r="B300" s="661" t="s">
        <v>572</v>
      </c>
      <c r="C300" s="661">
        <v>89301212</v>
      </c>
      <c r="D300" s="740" t="s">
        <v>4044</v>
      </c>
      <c r="E300" s="741" t="s">
        <v>2734</v>
      </c>
      <c r="F300" s="661" t="s">
        <v>2725</v>
      </c>
      <c r="G300" s="661" t="s">
        <v>2768</v>
      </c>
      <c r="H300" s="661" t="s">
        <v>573</v>
      </c>
      <c r="I300" s="661" t="s">
        <v>3183</v>
      </c>
      <c r="J300" s="661" t="s">
        <v>3184</v>
      </c>
      <c r="K300" s="661" t="s">
        <v>1020</v>
      </c>
      <c r="L300" s="662">
        <v>147.63</v>
      </c>
      <c r="M300" s="662">
        <v>885.78</v>
      </c>
      <c r="N300" s="661">
        <v>6</v>
      </c>
      <c r="O300" s="742">
        <v>1.5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21</v>
      </c>
      <c r="B301" s="661" t="s">
        <v>572</v>
      </c>
      <c r="C301" s="661">
        <v>89301212</v>
      </c>
      <c r="D301" s="740" t="s">
        <v>4044</v>
      </c>
      <c r="E301" s="741" t="s">
        <v>2734</v>
      </c>
      <c r="F301" s="661" t="s">
        <v>2725</v>
      </c>
      <c r="G301" s="661" t="s">
        <v>3055</v>
      </c>
      <c r="H301" s="661" t="s">
        <v>573</v>
      </c>
      <c r="I301" s="661" t="s">
        <v>3185</v>
      </c>
      <c r="J301" s="661" t="s">
        <v>3186</v>
      </c>
      <c r="K301" s="661" t="s">
        <v>3187</v>
      </c>
      <c r="L301" s="662">
        <v>0</v>
      </c>
      <c r="M301" s="662">
        <v>0</v>
      </c>
      <c r="N301" s="661">
        <v>2</v>
      </c>
      <c r="O301" s="742">
        <v>1</v>
      </c>
      <c r="P301" s="662">
        <v>0</v>
      </c>
      <c r="Q301" s="677"/>
      <c r="R301" s="661">
        <v>2</v>
      </c>
      <c r="S301" s="677">
        <v>1</v>
      </c>
      <c r="T301" s="742">
        <v>1</v>
      </c>
      <c r="U301" s="700">
        <v>1</v>
      </c>
    </row>
    <row r="302" spans="1:21" ht="14.4" customHeight="1" x14ac:dyDescent="0.3">
      <c r="A302" s="660">
        <v>21</v>
      </c>
      <c r="B302" s="661" t="s">
        <v>572</v>
      </c>
      <c r="C302" s="661">
        <v>89301212</v>
      </c>
      <c r="D302" s="740" t="s">
        <v>4044</v>
      </c>
      <c r="E302" s="741" t="s">
        <v>2734</v>
      </c>
      <c r="F302" s="661" t="s">
        <v>2726</v>
      </c>
      <c r="G302" s="661" t="s">
        <v>2825</v>
      </c>
      <c r="H302" s="661" t="s">
        <v>573</v>
      </c>
      <c r="I302" s="661" t="s">
        <v>3188</v>
      </c>
      <c r="J302" s="661" t="s">
        <v>2827</v>
      </c>
      <c r="K302" s="661"/>
      <c r="L302" s="662">
        <v>0</v>
      </c>
      <c r="M302" s="662">
        <v>0</v>
      </c>
      <c r="N302" s="661">
        <v>3</v>
      </c>
      <c r="O302" s="742">
        <v>3</v>
      </c>
      <c r="P302" s="662">
        <v>0</v>
      </c>
      <c r="Q302" s="677"/>
      <c r="R302" s="661">
        <v>3</v>
      </c>
      <c r="S302" s="677">
        <v>1</v>
      </c>
      <c r="T302" s="742">
        <v>3</v>
      </c>
      <c r="U302" s="700">
        <v>1</v>
      </c>
    </row>
    <row r="303" spans="1:21" ht="14.4" customHeight="1" x14ac:dyDescent="0.3">
      <c r="A303" s="660">
        <v>21</v>
      </c>
      <c r="B303" s="661" t="s">
        <v>572</v>
      </c>
      <c r="C303" s="661">
        <v>89301212</v>
      </c>
      <c r="D303" s="740" t="s">
        <v>4044</v>
      </c>
      <c r="E303" s="741" t="s">
        <v>2734</v>
      </c>
      <c r="F303" s="661" t="s">
        <v>2726</v>
      </c>
      <c r="G303" s="661" t="s">
        <v>2825</v>
      </c>
      <c r="H303" s="661" t="s">
        <v>573</v>
      </c>
      <c r="I303" s="661" t="s">
        <v>2826</v>
      </c>
      <c r="J303" s="661" t="s">
        <v>2827</v>
      </c>
      <c r="K303" s="661"/>
      <c r="L303" s="662">
        <v>0</v>
      </c>
      <c r="M303" s="662">
        <v>0</v>
      </c>
      <c r="N303" s="661">
        <v>1</v>
      </c>
      <c r="O303" s="742">
        <v>1</v>
      </c>
      <c r="P303" s="662"/>
      <c r="Q303" s="677"/>
      <c r="R303" s="661"/>
      <c r="S303" s="677">
        <v>0</v>
      </c>
      <c r="T303" s="742"/>
      <c r="U303" s="700">
        <v>0</v>
      </c>
    </row>
    <row r="304" spans="1:21" ht="14.4" customHeight="1" x14ac:dyDescent="0.3">
      <c r="A304" s="660">
        <v>21</v>
      </c>
      <c r="B304" s="661" t="s">
        <v>572</v>
      </c>
      <c r="C304" s="661">
        <v>89301212</v>
      </c>
      <c r="D304" s="740" t="s">
        <v>4044</v>
      </c>
      <c r="E304" s="741" t="s">
        <v>2734</v>
      </c>
      <c r="F304" s="661" t="s">
        <v>2727</v>
      </c>
      <c r="G304" s="661" t="s">
        <v>3189</v>
      </c>
      <c r="H304" s="661" t="s">
        <v>573</v>
      </c>
      <c r="I304" s="661" t="s">
        <v>3190</v>
      </c>
      <c r="J304" s="661" t="s">
        <v>3191</v>
      </c>
      <c r="K304" s="661" t="s">
        <v>3192</v>
      </c>
      <c r="L304" s="662">
        <v>1300</v>
      </c>
      <c r="M304" s="662">
        <v>2600</v>
      </c>
      <c r="N304" s="661">
        <v>2</v>
      </c>
      <c r="O304" s="742">
        <v>1</v>
      </c>
      <c r="P304" s="662"/>
      <c r="Q304" s="677">
        <v>0</v>
      </c>
      <c r="R304" s="661"/>
      <c r="S304" s="677">
        <v>0</v>
      </c>
      <c r="T304" s="742"/>
      <c r="U304" s="700">
        <v>0</v>
      </c>
    </row>
    <row r="305" spans="1:21" ht="14.4" customHeight="1" x14ac:dyDescent="0.3">
      <c r="A305" s="660">
        <v>21</v>
      </c>
      <c r="B305" s="661" t="s">
        <v>572</v>
      </c>
      <c r="C305" s="661">
        <v>89301212</v>
      </c>
      <c r="D305" s="740" t="s">
        <v>4044</v>
      </c>
      <c r="E305" s="741" t="s">
        <v>2734</v>
      </c>
      <c r="F305" s="661" t="s">
        <v>2727</v>
      </c>
      <c r="G305" s="661" t="s">
        <v>3189</v>
      </c>
      <c r="H305" s="661" t="s">
        <v>573</v>
      </c>
      <c r="I305" s="661" t="s">
        <v>3193</v>
      </c>
      <c r="J305" s="661" t="s">
        <v>3194</v>
      </c>
      <c r="K305" s="661" t="s">
        <v>3195</v>
      </c>
      <c r="L305" s="662">
        <v>1800</v>
      </c>
      <c r="M305" s="662">
        <v>7200</v>
      </c>
      <c r="N305" s="661">
        <v>4</v>
      </c>
      <c r="O305" s="742">
        <v>3</v>
      </c>
      <c r="P305" s="662">
        <v>3600</v>
      </c>
      <c r="Q305" s="677">
        <v>0.5</v>
      </c>
      <c r="R305" s="661">
        <v>2</v>
      </c>
      <c r="S305" s="677">
        <v>0.5</v>
      </c>
      <c r="T305" s="742">
        <v>2</v>
      </c>
      <c r="U305" s="700">
        <v>0.66666666666666663</v>
      </c>
    </row>
    <row r="306" spans="1:21" ht="14.4" customHeight="1" x14ac:dyDescent="0.3">
      <c r="A306" s="660">
        <v>21</v>
      </c>
      <c r="B306" s="661" t="s">
        <v>572</v>
      </c>
      <c r="C306" s="661">
        <v>89301212</v>
      </c>
      <c r="D306" s="740" t="s">
        <v>4044</v>
      </c>
      <c r="E306" s="741" t="s">
        <v>2736</v>
      </c>
      <c r="F306" s="661" t="s">
        <v>2725</v>
      </c>
      <c r="G306" s="661" t="s">
        <v>2890</v>
      </c>
      <c r="H306" s="661" t="s">
        <v>573</v>
      </c>
      <c r="I306" s="661" t="s">
        <v>3196</v>
      </c>
      <c r="J306" s="661" t="s">
        <v>939</v>
      </c>
      <c r="K306" s="661" t="s">
        <v>3071</v>
      </c>
      <c r="L306" s="662">
        <v>0</v>
      </c>
      <c r="M306" s="662">
        <v>0</v>
      </c>
      <c r="N306" s="661">
        <v>1</v>
      </c>
      <c r="O306" s="742">
        <v>0.5</v>
      </c>
      <c r="P306" s="662">
        <v>0</v>
      </c>
      <c r="Q306" s="677"/>
      <c r="R306" s="661">
        <v>1</v>
      </c>
      <c r="S306" s="677">
        <v>1</v>
      </c>
      <c r="T306" s="742">
        <v>0.5</v>
      </c>
      <c r="U306" s="700">
        <v>1</v>
      </c>
    </row>
    <row r="307" spans="1:21" ht="14.4" customHeight="1" x14ac:dyDescent="0.3">
      <c r="A307" s="660">
        <v>21</v>
      </c>
      <c r="B307" s="661" t="s">
        <v>572</v>
      </c>
      <c r="C307" s="661">
        <v>89301212</v>
      </c>
      <c r="D307" s="740" t="s">
        <v>4044</v>
      </c>
      <c r="E307" s="741" t="s">
        <v>2736</v>
      </c>
      <c r="F307" s="661" t="s">
        <v>2725</v>
      </c>
      <c r="G307" s="661" t="s">
        <v>2890</v>
      </c>
      <c r="H307" s="661" t="s">
        <v>573</v>
      </c>
      <c r="I307" s="661" t="s">
        <v>3197</v>
      </c>
      <c r="J307" s="661" t="s">
        <v>939</v>
      </c>
      <c r="K307" s="661" t="s">
        <v>3071</v>
      </c>
      <c r="L307" s="662">
        <v>0</v>
      </c>
      <c r="M307" s="662">
        <v>0</v>
      </c>
      <c r="N307" s="661">
        <v>1</v>
      </c>
      <c r="O307" s="742">
        <v>0.5</v>
      </c>
      <c r="P307" s="662">
        <v>0</v>
      </c>
      <c r="Q307" s="677"/>
      <c r="R307" s="661">
        <v>1</v>
      </c>
      <c r="S307" s="677">
        <v>1</v>
      </c>
      <c r="T307" s="742">
        <v>0.5</v>
      </c>
      <c r="U307" s="700">
        <v>1</v>
      </c>
    </row>
    <row r="308" spans="1:21" ht="14.4" customHeight="1" x14ac:dyDescent="0.3">
      <c r="A308" s="660">
        <v>21</v>
      </c>
      <c r="B308" s="661" t="s">
        <v>572</v>
      </c>
      <c r="C308" s="661">
        <v>89301212</v>
      </c>
      <c r="D308" s="740" t="s">
        <v>4044</v>
      </c>
      <c r="E308" s="741" t="s">
        <v>2736</v>
      </c>
      <c r="F308" s="661" t="s">
        <v>2725</v>
      </c>
      <c r="G308" s="661" t="s">
        <v>3076</v>
      </c>
      <c r="H308" s="661" t="s">
        <v>1429</v>
      </c>
      <c r="I308" s="661" t="s">
        <v>3080</v>
      </c>
      <c r="J308" s="661" t="s">
        <v>3078</v>
      </c>
      <c r="K308" s="661" t="s">
        <v>3081</v>
      </c>
      <c r="L308" s="662">
        <v>0</v>
      </c>
      <c r="M308" s="662">
        <v>0</v>
      </c>
      <c r="N308" s="661">
        <v>1</v>
      </c>
      <c r="O308" s="742">
        <v>0.5</v>
      </c>
      <c r="P308" s="662">
        <v>0</v>
      </c>
      <c r="Q308" s="677"/>
      <c r="R308" s="661">
        <v>1</v>
      </c>
      <c r="S308" s="677">
        <v>1</v>
      </c>
      <c r="T308" s="742">
        <v>0.5</v>
      </c>
      <c r="U308" s="700">
        <v>1</v>
      </c>
    </row>
    <row r="309" spans="1:21" ht="14.4" customHeight="1" x14ac:dyDescent="0.3">
      <c r="A309" s="660">
        <v>21</v>
      </c>
      <c r="B309" s="661" t="s">
        <v>572</v>
      </c>
      <c r="C309" s="661">
        <v>89301212</v>
      </c>
      <c r="D309" s="740" t="s">
        <v>4044</v>
      </c>
      <c r="E309" s="741" t="s">
        <v>2736</v>
      </c>
      <c r="F309" s="661" t="s">
        <v>2725</v>
      </c>
      <c r="G309" s="661" t="s">
        <v>3198</v>
      </c>
      <c r="H309" s="661" t="s">
        <v>573</v>
      </c>
      <c r="I309" s="661" t="s">
        <v>1146</v>
      </c>
      <c r="J309" s="661" t="s">
        <v>1147</v>
      </c>
      <c r="K309" s="661" t="s">
        <v>1148</v>
      </c>
      <c r="L309" s="662">
        <v>16.5</v>
      </c>
      <c r="M309" s="662">
        <v>49.5</v>
      </c>
      <c r="N309" s="661">
        <v>3</v>
      </c>
      <c r="O309" s="742">
        <v>0.5</v>
      </c>
      <c r="P309" s="662"/>
      <c r="Q309" s="677">
        <v>0</v>
      </c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21</v>
      </c>
      <c r="B310" s="661" t="s">
        <v>572</v>
      </c>
      <c r="C310" s="661">
        <v>89301212</v>
      </c>
      <c r="D310" s="740" t="s">
        <v>4044</v>
      </c>
      <c r="E310" s="741" t="s">
        <v>2736</v>
      </c>
      <c r="F310" s="661" t="s">
        <v>2725</v>
      </c>
      <c r="G310" s="661" t="s">
        <v>2932</v>
      </c>
      <c r="H310" s="661" t="s">
        <v>573</v>
      </c>
      <c r="I310" s="661" t="s">
        <v>2147</v>
      </c>
      <c r="J310" s="661" t="s">
        <v>2148</v>
      </c>
      <c r="K310" s="661" t="s">
        <v>2149</v>
      </c>
      <c r="L310" s="662">
        <v>227.32</v>
      </c>
      <c r="M310" s="662">
        <v>227.32</v>
      </c>
      <c r="N310" s="661">
        <v>1</v>
      </c>
      <c r="O310" s="742">
        <v>1</v>
      </c>
      <c r="P310" s="662">
        <v>227.32</v>
      </c>
      <c r="Q310" s="677">
        <v>1</v>
      </c>
      <c r="R310" s="661">
        <v>1</v>
      </c>
      <c r="S310" s="677">
        <v>1</v>
      </c>
      <c r="T310" s="742">
        <v>1</v>
      </c>
      <c r="U310" s="700">
        <v>1</v>
      </c>
    </row>
    <row r="311" spans="1:21" ht="14.4" customHeight="1" x14ac:dyDescent="0.3">
      <c r="A311" s="660">
        <v>21</v>
      </c>
      <c r="B311" s="661" t="s">
        <v>572</v>
      </c>
      <c r="C311" s="661">
        <v>89301212</v>
      </c>
      <c r="D311" s="740" t="s">
        <v>4044</v>
      </c>
      <c r="E311" s="741" t="s">
        <v>2736</v>
      </c>
      <c r="F311" s="661" t="s">
        <v>2725</v>
      </c>
      <c r="G311" s="661" t="s">
        <v>2761</v>
      </c>
      <c r="H311" s="661" t="s">
        <v>573</v>
      </c>
      <c r="I311" s="661" t="s">
        <v>3006</v>
      </c>
      <c r="J311" s="661" t="s">
        <v>1063</v>
      </c>
      <c r="K311" s="661" t="s">
        <v>3007</v>
      </c>
      <c r="L311" s="662">
        <v>0</v>
      </c>
      <c r="M311" s="662">
        <v>0</v>
      </c>
      <c r="N311" s="661">
        <v>1</v>
      </c>
      <c r="O311" s="742">
        <v>0.5</v>
      </c>
      <c r="P311" s="662">
        <v>0</v>
      </c>
      <c r="Q311" s="677"/>
      <c r="R311" s="661">
        <v>1</v>
      </c>
      <c r="S311" s="677">
        <v>1</v>
      </c>
      <c r="T311" s="742">
        <v>0.5</v>
      </c>
      <c r="U311" s="700">
        <v>1</v>
      </c>
    </row>
    <row r="312" spans="1:21" ht="14.4" customHeight="1" x14ac:dyDescent="0.3">
      <c r="A312" s="660">
        <v>21</v>
      </c>
      <c r="B312" s="661" t="s">
        <v>572</v>
      </c>
      <c r="C312" s="661">
        <v>89301212</v>
      </c>
      <c r="D312" s="740" t="s">
        <v>4044</v>
      </c>
      <c r="E312" s="741" t="s">
        <v>2736</v>
      </c>
      <c r="F312" s="661" t="s">
        <v>2725</v>
      </c>
      <c r="G312" s="661" t="s">
        <v>2761</v>
      </c>
      <c r="H312" s="661" t="s">
        <v>573</v>
      </c>
      <c r="I312" s="661" t="s">
        <v>815</v>
      </c>
      <c r="J312" s="661" t="s">
        <v>816</v>
      </c>
      <c r="K312" s="661" t="s">
        <v>3199</v>
      </c>
      <c r="L312" s="662">
        <v>70.75</v>
      </c>
      <c r="M312" s="662">
        <v>70.75</v>
      </c>
      <c r="N312" s="661">
        <v>1</v>
      </c>
      <c r="O312" s="742">
        <v>0.5</v>
      </c>
      <c r="P312" s="662">
        <v>70.75</v>
      </c>
      <c r="Q312" s="677">
        <v>1</v>
      </c>
      <c r="R312" s="661">
        <v>1</v>
      </c>
      <c r="S312" s="677">
        <v>1</v>
      </c>
      <c r="T312" s="742">
        <v>0.5</v>
      </c>
      <c r="U312" s="700">
        <v>1</v>
      </c>
    </row>
    <row r="313" spans="1:21" ht="14.4" customHeight="1" x14ac:dyDescent="0.3">
      <c r="A313" s="660">
        <v>21</v>
      </c>
      <c r="B313" s="661" t="s">
        <v>572</v>
      </c>
      <c r="C313" s="661">
        <v>89301212</v>
      </c>
      <c r="D313" s="740" t="s">
        <v>4044</v>
      </c>
      <c r="E313" s="741" t="s">
        <v>2736</v>
      </c>
      <c r="F313" s="661" t="s">
        <v>2725</v>
      </c>
      <c r="G313" s="661" t="s">
        <v>2963</v>
      </c>
      <c r="H313" s="661" t="s">
        <v>573</v>
      </c>
      <c r="I313" s="661" t="s">
        <v>665</v>
      </c>
      <c r="J313" s="661" t="s">
        <v>2964</v>
      </c>
      <c r="K313" s="661" t="s">
        <v>2965</v>
      </c>
      <c r="L313" s="662">
        <v>18.11</v>
      </c>
      <c r="M313" s="662">
        <v>36.22</v>
      </c>
      <c r="N313" s="661">
        <v>2</v>
      </c>
      <c r="O313" s="742">
        <v>1</v>
      </c>
      <c r="P313" s="662">
        <v>36.22</v>
      </c>
      <c r="Q313" s="677">
        <v>1</v>
      </c>
      <c r="R313" s="661">
        <v>2</v>
      </c>
      <c r="S313" s="677">
        <v>1</v>
      </c>
      <c r="T313" s="742">
        <v>1</v>
      </c>
      <c r="U313" s="700">
        <v>1</v>
      </c>
    </row>
    <row r="314" spans="1:21" ht="14.4" customHeight="1" x14ac:dyDescent="0.3">
      <c r="A314" s="660">
        <v>21</v>
      </c>
      <c r="B314" s="661" t="s">
        <v>572</v>
      </c>
      <c r="C314" s="661">
        <v>89301212</v>
      </c>
      <c r="D314" s="740" t="s">
        <v>4044</v>
      </c>
      <c r="E314" s="741" t="s">
        <v>2736</v>
      </c>
      <c r="F314" s="661" t="s">
        <v>2725</v>
      </c>
      <c r="G314" s="661" t="s">
        <v>2762</v>
      </c>
      <c r="H314" s="661" t="s">
        <v>573</v>
      </c>
      <c r="I314" s="661" t="s">
        <v>3200</v>
      </c>
      <c r="J314" s="661" t="s">
        <v>3201</v>
      </c>
      <c r="K314" s="661" t="s">
        <v>3202</v>
      </c>
      <c r="L314" s="662">
        <v>80.7</v>
      </c>
      <c r="M314" s="662">
        <v>161.4</v>
      </c>
      <c r="N314" s="661">
        <v>2</v>
      </c>
      <c r="O314" s="742">
        <v>1.5</v>
      </c>
      <c r="P314" s="662">
        <v>161.4</v>
      </c>
      <c r="Q314" s="677">
        <v>1</v>
      </c>
      <c r="R314" s="661">
        <v>2</v>
      </c>
      <c r="S314" s="677">
        <v>1</v>
      </c>
      <c r="T314" s="742">
        <v>1.5</v>
      </c>
      <c r="U314" s="700">
        <v>1</v>
      </c>
    </row>
    <row r="315" spans="1:21" ht="14.4" customHeight="1" x14ac:dyDescent="0.3">
      <c r="A315" s="660">
        <v>21</v>
      </c>
      <c r="B315" s="661" t="s">
        <v>572</v>
      </c>
      <c r="C315" s="661">
        <v>89301212</v>
      </c>
      <c r="D315" s="740" t="s">
        <v>4044</v>
      </c>
      <c r="E315" s="741" t="s">
        <v>2736</v>
      </c>
      <c r="F315" s="661" t="s">
        <v>2725</v>
      </c>
      <c r="G315" s="661" t="s">
        <v>2835</v>
      </c>
      <c r="H315" s="661" t="s">
        <v>573</v>
      </c>
      <c r="I315" s="661" t="s">
        <v>3203</v>
      </c>
      <c r="J315" s="661" t="s">
        <v>3204</v>
      </c>
      <c r="K315" s="661" t="s">
        <v>3205</v>
      </c>
      <c r="L315" s="662">
        <v>232.68</v>
      </c>
      <c r="M315" s="662">
        <v>930.72</v>
      </c>
      <c r="N315" s="661">
        <v>4</v>
      </c>
      <c r="O315" s="742">
        <v>2</v>
      </c>
      <c r="P315" s="662">
        <v>930.72</v>
      </c>
      <c r="Q315" s="677">
        <v>1</v>
      </c>
      <c r="R315" s="661">
        <v>4</v>
      </c>
      <c r="S315" s="677">
        <v>1</v>
      </c>
      <c r="T315" s="742">
        <v>2</v>
      </c>
      <c r="U315" s="700">
        <v>1</v>
      </c>
    </row>
    <row r="316" spans="1:21" ht="14.4" customHeight="1" x14ac:dyDescent="0.3">
      <c r="A316" s="660">
        <v>21</v>
      </c>
      <c r="B316" s="661" t="s">
        <v>572</v>
      </c>
      <c r="C316" s="661">
        <v>89301212</v>
      </c>
      <c r="D316" s="740" t="s">
        <v>4044</v>
      </c>
      <c r="E316" s="741" t="s">
        <v>2736</v>
      </c>
      <c r="F316" s="661" t="s">
        <v>2725</v>
      </c>
      <c r="G316" s="661" t="s">
        <v>2835</v>
      </c>
      <c r="H316" s="661" t="s">
        <v>573</v>
      </c>
      <c r="I316" s="661" t="s">
        <v>3206</v>
      </c>
      <c r="J316" s="661" t="s">
        <v>2837</v>
      </c>
      <c r="K316" s="661" t="s">
        <v>3207</v>
      </c>
      <c r="L316" s="662">
        <v>5322.08</v>
      </c>
      <c r="M316" s="662">
        <v>10644.16</v>
      </c>
      <c r="N316" s="661">
        <v>2</v>
      </c>
      <c r="O316" s="742">
        <v>1</v>
      </c>
      <c r="P316" s="662">
        <v>10644.16</v>
      </c>
      <c r="Q316" s="677">
        <v>1</v>
      </c>
      <c r="R316" s="661">
        <v>2</v>
      </c>
      <c r="S316" s="677">
        <v>1</v>
      </c>
      <c r="T316" s="742">
        <v>1</v>
      </c>
      <c r="U316" s="700">
        <v>1</v>
      </c>
    </row>
    <row r="317" spans="1:21" ht="14.4" customHeight="1" x14ac:dyDescent="0.3">
      <c r="A317" s="660">
        <v>21</v>
      </c>
      <c r="B317" s="661" t="s">
        <v>572</v>
      </c>
      <c r="C317" s="661">
        <v>89301212</v>
      </c>
      <c r="D317" s="740" t="s">
        <v>4044</v>
      </c>
      <c r="E317" s="741" t="s">
        <v>2736</v>
      </c>
      <c r="F317" s="661" t="s">
        <v>2725</v>
      </c>
      <c r="G317" s="661" t="s">
        <v>2835</v>
      </c>
      <c r="H317" s="661" t="s">
        <v>573</v>
      </c>
      <c r="I317" s="661" t="s">
        <v>3017</v>
      </c>
      <c r="J317" s="661" t="s">
        <v>2842</v>
      </c>
      <c r="K317" s="661" t="s">
        <v>3018</v>
      </c>
      <c r="L317" s="662">
        <v>5322.08</v>
      </c>
      <c r="M317" s="662">
        <v>5322.08</v>
      </c>
      <c r="N317" s="661">
        <v>1</v>
      </c>
      <c r="O317" s="742">
        <v>1</v>
      </c>
      <c r="P317" s="662">
        <v>5322.08</v>
      </c>
      <c r="Q317" s="677">
        <v>1</v>
      </c>
      <c r="R317" s="661">
        <v>1</v>
      </c>
      <c r="S317" s="677">
        <v>1</v>
      </c>
      <c r="T317" s="742">
        <v>1</v>
      </c>
      <c r="U317" s="700">
        <v>1</v>
      </c>
    </row>
    <row r="318" spans="1:21" ht="14.4" customHeight="1" x14ac:dyDescent="0.3">
      <c r="A318" s="660">
        <v>21</v>
      </c>
      <c r="B318" s="661" t="s">
        <v>572</v>
      </c>
      <c r="C318" s="661">
        <v>89301212</v>
      </c>
      <c r="D318" s="740" t="s">
        <v>4044</v>
      </c>
      <c r="E318" s="741" t="s">
        <v>2736</v>
      </c>
      <c r="F318" s="661" t="s">
        <v>2725</v>
      </c>
      <c r="G318" s="661" t="s">
        <v>2835</v>
      </c>
      <c r="H318" s="661" t="s">
        <v>573</v>
      </c>
      <c r="I318" s="661" t="s">
        <v>2060</v>
      </c>
      <c r="J318" s="661" t="s">
        <v>2839</v>
      </c>
      <c r="K318" s="661" t="s">
        <v>2840</v>
      </c>
      <c r="L318" s="662">
        <v>1938.97</v>
      </c>
      <c r="M318" s="662">
        <v>15511.76</v>
      </c>
      <c r="N318" s="661">
        <v>8</v>
      </c>
      <c r="O318" s="742">
        <v>4</v>
      </c>
      <c r="P318" s="662">
        <v>11633.82</v>
      </c>
      <c r="Q318" s="677">
        <v>0.75</v>
      </c>
      <c r="R318" s="661">
        <v>6</v>
      </c>
      <c r="S318" s="677">
        <v>0.75</v>
      </c>
      <c r="T318" s="742">
        <v>3</v>
      </c>
      <c r="U318" s="700">
        <v>0.75</v>
      </c>
    </row>
    <row r="319" spans="1:21" ht="14.4" customHeight="1" x14ac:dyDescent="0.3">
      <c r="A319" s="660">
        <v>21</v>
      </c>
      <c r="B319" s="661" t="s">
        <v>572</v>
      </c>
      <c r="C319" s="661">
        <v>89301212</v>
      </c>
      <c r="D319" s="740" t="s">
        <v>4044</v>
      </c>
      <c r="E319" s="741" t="s">
        <v>2736</v>
      </c>
      <c r="F319" s="661" t="s">
        <v>2725</v>
      </c>
      <c r="G319" s="661" t="s">
        <v>2835</v>
      </c>
      <c r="H319" s="661" t="s">
        <v>573</v>
      </c>
      <c r="I319" s="661" t="s">
        <v>1066</v>
      </c>
      <c r="J319" s="661" t="s">
        <v>2966</v>
      </c>
      <c r="K319" s="661" t="s">
        <v>2967</v>
      </c>
      <c r="L319" s="662">
        <v>969.48</v>
      </c>
      <c r="M319" s="662">
        <v>7755.84</v>
      </c>
      <c r="N319" s="661">
        <v>8</v>
      </c>
      <c r="O319" s="742">
        <v>4</v>
      </c>
      <c r="P319" s="662">
        <v>7755.84</v>
      </c>
      <c r="Q319" s="677">
        <v>1</v>
      </c>
      <c r="R319" s="661">
        <v>8</v>
      </c>
      <c r="S319" s="677">
        <v>1</v>
      </c>
      <c r="T319" s="742">
        <v>4</v>
      </c>
      <c r="U319" s="700">
        <v>1</v>
      </c>
    </row>
    <row r="320" spans="1:21" ht="14.4" customHeight="1" x14ac:dyDescent="0.3">
      <c r="A320" s="660">
        <v>21</v>
      </c>
      <c r="B320" s="661" t="s">
        <v>572</v>
      </c>
      <c r="C320" s="661">
        <v>89301212</v>
      </c>
      <c r="D320" s="740" t="s">
        <v>4044</v>
      </c>
      <c r="E320" s="741" t="s">
        <v>2736</v>
      </c>
      <c r="F320" s="661" t="s">
        <v>2725</v>
      </c>
      <c r="G320" s="661" t="s">
        <v>2835</v>
      </c>
      <c r="H320" s="661" t="s">
        <v>573</v>
      </c>
      <c r="I320" s="661" t="s">
        <v>3208</v>
      </c>
      <c r="J320" s="661" t="s">
        <v>3209</v>
      </c>
      <c r="K320" s="661" t="s">
        <v>3210</v>
      </c>
      <c r="L320" s="662">
        <v>5322.08</v>
      </c>
      <c r="M320" s="662">
        <v>15966.24</v>
      </c>
      <c r="N320" s="661">
        <v>3</v>
      </c>
      <c r="O320" s="742">
        <v>2</v>
      </c>
      <c r="P320" s="662">
        <v>15966.24</v>
      </c>
      <c r="Q320" s="677">
        <v>1</v>
      </c>
      <c r="R320" s="661">
        <v>3</v>
      </c>
      <c r="S320" s="677">
        <v>1</v>
      </c>
      <c r="T320" s="742">
        <v>2</v>
      </c>
      <c r="U320" s="700">
        <v>1</v>
      </c>
    </row>
    <row r="321" spans="1:21" ht="14.4" customHeight="1" x14ac:dyDescent="0.3">
      <c r="A321" s="660">
        <v>21</v>
      </c>
      <c r="B321" s="661" t="s">
        <v>572</v>
      </c>
      <c r="C321" s="661">
        <v>89301212</v>
      </c>
      <c r="D321" s="740" t="s">
        <v>4044</v>
      </c>
      <c r="E321" s="741" t="s">
        <v>2736</v>
      </c>
      <c r="F321" s="661" t="s">
        <v>2725</v>
      </c>
      <c r="G321" s="661" t="s">
        <v>2796</v>
      </c>
      <c r="H321" s="661" t="s">
        <v>1429</v>
      </c>
      <c r="I321" s="661" t="s">
        <v>1490</v>
      </c>
      <c r="J321" s="661" t="s">
        <v>2656</v>
      </c>
      <c r="K321" s="661" t="s">
        <v>2657</v>
      </c>
      <c r="L321" s="662">
        <v>424.24</v>
      </c>
      <c r="M321" s="662">
        <v>1272.72</v>
      </c>
      <c r="N321" s="661">
        <v>3</v>
      </c>
      <c r="O321" s="742">
        <v>1.5</v>
      </c>
      <c r="P321" s="662">
        <v>1272.72</v>
      </c>
      <c r="Q321" s="677">
        <v>1</v>
      </c>
      <c r="R321" s="661">
        <v>3</v>
      </c>
      <c r="S321" s="677">
        <v>1</v>
      </c>
      <c r="T321" s="742">
        <v>1.5</v>
      </c>
      <c r="U321" s="700">
        <v>1</v>
      </c>
    </row>
    <row r="322" spans="1:21" ht="14.4" customHeight="1" x14ac:dyDescent="0.3">
      <c r="A322" s="660">
        <v>21</v>
      </c>
      <c r="B322" s="661" t="s">
        <v>572</v>
      </c>
      <c r="C322" s="661">
        <v>89301212</v>
      </c>
      <c r="D322" s="740" t="s">
        <v>4044</v>
      </c>
      <c r="E322" s="741" t="s">
        <v>2736</v>
      </c>
      <c r="F322" s="661" t="s">
        <v>2725</v>
      </c>
      <c r="G322" s="661" t="s">
        <v>2796</v>
      </c>
      <c r="H322" s="661" t="s">
        <v>1429</v>
      </c>
      <c r="I322" s="661" t="s">
        <v>2797</v>
      </c>
      <c r="J322" s="661" t="s">
        <v>2656</v>
      </c>
      <c r="K322" s="661" t="s">
        <v>2798</v>
      </c>
      <c r="L322" s="662">
        <v>848.49</v>
      </c>
      <c r="M322" s="662">
        <v>848.49</v>
      </c>
      <c r="N322" s="661">
        <v>1</v>
      </c>
      <c r="O322" s="742">
        <v>0.5</v>
      </c>
      <c r="P322" s="662">
        <v>848.49</v>
      </c>
      <c r="Q322" s="677">
        <v>1</v>
      </c>
      <c r="R322" s="661">
        <v>1</v>
      </c>
      <c r="S322" s="677">
        <v>1</v>
      </c>
      <c r="T322" s="742">
        <v>0.5</v>
      </c>
      <c r="U322" s="700">
        <v>1</v>
      </c>
    </row>
    <row r="323" spans="1:21" ht="14.4" customHeight="1" x14ac:dyDescent="0.3">
      <c r="A323" s="660">
        <v>21</v>
      </c>
      <c r="B323" s="661" t="s">
        <v>572</v>
      </c>
      <c r="C323" s="661">
        <v>89301212</v>
      </c>
      <c r="D323" s="740" t="s">
        <v>4044</v>
      </c>
      <c r="E323" s="741" t="s">
        <v>2736</v>
      </c>
      <c r="F323" s="661" t="s">
        <v>2725</v>
      </c>
      <c r="G323" s="661" t="s">
        <v>3211</v>
      </c>
      <c r="H323" s="661" t="s">
        <v>573</v>
      </c>
      <c r="I323" s="661" t="s">
        <v>686</v>
      </c>
      <c r="J323" s="661" t="s">
        <v>3212</v>
      </c>
      <c r="K323" s="661" t="s">
        <v>3213</v>
      </c>
      <c r="L323" s="662">
        <v>0</v>
      </c>
      <c r="M323" s="662">
        <v>0</v>
      </c>
      <c r="N323" s="661">
        <v>5</v>
      </c>
      <c r="O323" s="742">
        <v>2.5</v>
      </c>
      <c r="P323" s="662">
        <v>0</v>
      </c>
      <c r="Q323" s="677"/>
      <c r="R323" s="661">
        <v>5</v>
      </c>
      <c r="S323" s="677">
        <v>1</v>
      </c>
      <c r="T323" s="742">
        <v>2.5</v>
      </c>
      <c r="U323" s="700">
        <v>1</v>
      </c>
    </row>
    <row r="324" spans="1:21" ht="14.4" customHeight="1" x14ac:dyDescent="0.3">
      <c r="A324" s="660">
        <v>21</v>
      </c>
      <c r="B324" s="661" t="s">
        <v>572</v>
      </c>
      <c r="C324" s="661">
        <v>89301212</v>
      </c>
      <c r="D324" s="740" t="s">
        <v>4044</v>
      </c>
      <c r="E324" s="741" t="s">
        <v>2736</v>
      </c>
      <c r="F324" s="661" t="s">
        <v>2725</v>
      </c>
      <c r="G324" s="661" t="s">
        <v>3214</v>
      </c>
      <c r="H324" s="661" t="s">
        <v>1429</v>
      </c>
      <c r="I324" s="661" t="s">
        <v>3215</v>
      </c>
      <c r="J324" s="661" t="s">
        <v>3216</v>
      </c>
      <c r="K324" s="661" t="s">
        <v>3217</v>
      </c>
      <c r="L324" s="662">
        <v>1300.49</v>
      </c>
      <c r="M324" s="662">
        <v>5201.96</v>
      </c>
      <c r="N324" s="661">
        <v>4</v>
      </c>
      <c r="O324" s="742">
        <v>1</v>
      </c>
      <c r="P324" s="662">
        <v>5201.96</v>
      </c>
      <c r="Q324" s="677">
        <v>1</v>
      </c>
      <c r="R324" s="661">
        <v>4</v>
      </c>
      <c r="S324" s="677">
        <v>1</v>
      </c>
      <c r="T324" s="742">
        <v>1</v>
      </c>
      <c r="U324" s="700">
        <v>1</v>
      </c>
    </row>
    <row r="325" spans="1:21" ht="14.4" customHeight="1" x14ac:dyDescent="0.3">
      <c r="A325" s="660">
        <v>21</v>
      </c>
      <c r="B325" s="661" t="s">
        <v>572</v>
      </c>
      <c r="C325" s="661">
        <v>89301212</v>
      </c>
      <c r="D325" s="740" t="s">
        <v>4044</v>
      </c>
      <c r="E325" s="741" t="s">
        <v>2736</v>
      </c>
      <c r="F325" s="661" t="s">
        <v>2725</v>
      </c>
      <c r="G325" s="661" t="s">
        <v>2825</v>
      </c>
      <c r="H325" s="661" t="s">
        <v>573</v>
      </c>
      <c r="I325" s="661" t="s">
        <v>3218</v>
      </c>
      <c r="J325" s="661" t="s">
        <v>2827</v>
      </c>
      <c r="K325" s="661"/>
      <c r="L325" s="662">
        <v>0</v>
      </c>
      <c r="M325" s="662">
        <v>0</v>
      </c>
      <c r="N325" s="661">
        <v>1</v>
      </c>
      <c r="O325" s="742">
        <v>1</v>
      </c>
      <c r="P325" s="662">
        <v>0</v>
      </c>
      <c r="Q325" s="677"/>
      <c r="R325" s="661">
        <v>1</v>
      </c>
      <c r="S325" s="677">
        <v>1</v>
      </c>
      <c r="T325" s="742">
        <v>1</v>
      </c>
      <c r="U325" s="700">
        <v>1</v>
      </c>
    </row>
    <row r="326" spans="1:21" ht="14.4" customHeight="1" x14ac:dyDescent="0.3">
      <c r="A326" s="660">
        <v>21</v>
      </c>
      <c r="B326" s="661" t="s">
        <v>572</v>
      </c>
      <c r="C326" s="661">
        <v>89301212</v>
      </c>
      <c r="D326" s="740" t="s">
        <v>4044</v>
      </c>
      <c r="E326" s="741" t="s">
        <v>2736</v>
      </c>
      <c r="F326" s="661" t="s">
        <v>2725</v>
      </c>
      <c r="G326" s="661" t="s">
        <v>3219</v>
      </c>
      <c r="H326" s="661" t="s">
        <v>573</v>
      </c>
      <c r="I326" s="661" t="s">
        <v>3220</v>
      </c>
      <c r="J326" s="661" t="s">
        <v>3221</v>
      </c>
      <c r="K326" s="661" t="s">
        <v>3222</v>
      </c>
      <c r="L326" s="662">
        <v>48.09</v>
      </c>
      <c r="M326" s="662">
        <v>144.27000000000001</v>
      </c>
      <c r="N326" s="661">
        <v>3</v>
      </c>
      <c r="O326" s="742">
        <v>2</v>
      </c>
      <c r="P326" s="662">
        <v>48.09</v>
      </c>
      <c r="Q326" s="677">
        <v>0.33333333333333331</v>
      </c>
      <c r="R326" s="661">
        <v>1</v>
      </c>
      <c r="S326" s="677">
        <v>0.33333333333333331</v>
      </c>
      <c r="T326" s="742">
        <v>1</v>
      </c>
      <c r="U326" s="700">
        <v>0.5</v>
      </c>
    </row>
    <row r="327" spans="1:21" ht="14.4" customHeight="1" x14ac:dyDescent="0.3">
      <c r="A327" s="660">
        <v>21</v>
      </c>
      <c r="B327" s="661" t="s">
        <v>572</v>
      </c>
      <c r="C327" s="661">
        <v>89301212</v>
      </c>
      <c r="D327" s="740" t="s">
        <v>4044</v>
      </c>
      <c r="E327" s="741" t="s">
        <v>2736</v>
      </c>
      <c r="F327" s="661" t="s">
        <v>2725</v>
      </c>
      <c r="G327" s="661" t="s">
        <v>3223</v>
      </c>
      <c r="H327" s="661" t="s">
        <v>573</v>
      </c>
      <c r="I327" s="661" t="s">
        <v>1714</v>
      </c>
      <c r="J327" s="661" t="s">
        <v>1033</v>
      </c>
      <c r="K327" s="661" t="s">
        <v>3224</v>
      </c>
      <c r="L327" s="662">
        <v>27.28</v>
      </c>
      <c r="M327" s="662">
        <v>81.84</v>
      </c>
      <c r="N327" s="661">
        <v>3</v>
      </c>
      <c r="O327" s="742">
        <v>1</v>
      </c>
      <c r="P327" s="662"/>
      <c r="Q327" s="677">
        <v>0</v>
      </c>
      <c r="R327" s="661"/>
      <c r="S327" s="677">
        <v>0</v>
      </c>
      <c r="T327" s="742"/>
      <c r="U327" s="700">
        <v>0</v>
      </c>
    </row>
    <row r="328" spans="1:21" ht="14.4" customHeight="1" x14ac:dyDescent="0.3">
      <c r="A328" s="660">
        <v>21</v>
      </c>
      <c r="B328" s="661" t="s">
        <v>572</v>
      </c>
      <c r="C328" s="661">
        <v>89301212</v>
      </c>
      <c r="D328" s="740" t="s">
        <v>4044</v>
      </c>
      <c r="E328" s="741" t="s">
        <v>2736</v>
      </c>
      <c r="F328" s="661" t="s">
        <v>2725</v>
      </c>
      <c r="G328" s="661" t="s">
        <v>3117</v>
      </c>
      <c r="H328" s="661" t="s">
        <v>1429</v>
      </c>
      <c r="I328" s="661" t="s">
        <v>1591</v>
      </c>
      <c r="J328" s="661" t="s">
        <v>1592</v>
      </c>
      <c r="K328" s="661" t="s">
        <v>2646</v>
      </c>
      <c r="L328" s="662">
        <v>769.6</v>
      </c>
      <c r="M328" s="662">
        <v>8465.6</v>
      </c>
      <c r="N328" s="661">
        <v>11</v>
      </c>
      <c r="O328" s="742">
        <v>3.5</v>
      </c>
      <c r="P328" s="662">
        <v>4617.6000000000004</v>
      </c>
      <c r="Q328" s="677">
        <v>0.54545454545454553</v>
      </c>
      <c r="R328" s="661">
        <v>6</v>
      </c>
      <c r="S328" s="677">
        <v>0.54545454545454541</v>
      </c>
      <c r="T328" s="742">
        <v>2</v>
      </c>
      <c r="U328" s="700">
        <v>0.5714285714285714</v>
      </c>
    </row>
    <row r="329" spans="1:21" ht="14.4" customHeight="1" x14ac:dyDescent="0.3">
      <c r="A329" s="660">
        <v>21</v>
      </c>
      <c r="B329" s="661" t="s">
        <v>572</v>
      </c>
      <c r="C329" s="661">
        <v>89301212</v>
      </c>
      <c r="D329" s="740" t="s">
        <v>4044</v>
      </c>
      <c r="E329" s="741" t="s">
        <v>2736</v>
      </c>
      <c r="F329" s="661" t="s">
        <v>2725</v>
      </c>
      <c r="G329" s="661" t="s">
        <v>3117</v>
      </c>
      <c r="H329" s="661" t="s">
        <v>1429</v>
      </c>
      <c r="I329" s="661" t="s">
        <v>3225</v>
      </c>
      <c r="J329" s="661" t="s">
        <v>1592</v>
      </c>
      <c r="K329" s="661" t="s">
        <v>2646</v>
      </c>
      <c r="L329" s="662">
        <v>0</v>
      </c>
      <c r="M329" s="662">
        <v>0</v>
      </c>
      <c r="N329" s="661">
        <v>3</v>
      </c>
      <c r="O329" s="742">
        <v>1</v>
      </c>
      <c r="P329" s="662">
        <v>0</v>
      </c>
      <c r="Q329" s="677"/>
      <c r="R329" s="661">
        <v>3</v>
      </c>
      <c r="S329" s="677">
        <v>1</v>
      </c>
      <c r="T329" s="742">
        <v>1</v>
      </c>
      <c r="U329" s="700">
        <v>1</v>
      </c>
    </row>
    <row r="330" spans="1:21" ht="14.4" customHeight="1" x14ac:dyDescent="0.3">
      <c r="A330" s="660">
        <v>21</v>
      </c>
      <c r="B330" s="661" t="s">
        <v>572</v>
      </c>
      <c r="C330" s="661">
        <v>89301212</v>
      </c>
      <c r="D330" s="740" t="s">
        <v>4044</v>
      </c>
      <c r="E330" s="741" t="s">
        <v>2736</v>
      </c>
      <c r="F330" s="661" t="s">
        <v>2725</v>
      </c>
      <c r="G330" s="661" t="s">
        <v>3036</v>
      </c>
      <c r="H330" s="661" t="s">
        <v>1429</v>
      </c>
      <c r="I330" s="661" t="s">
        <v>3226</v>
      </c>
      <c r="J330" s="661" t="s">
        <v>3227</v>
      </c>
      <c r="K330" s="661" t="s">
        <v>3228</v>
      </c>
      <c r="L330" s="662">
        <v>62.24</v>
      </c>
      <c r="M330" s="662">
        <v>62.24</v>
      </c>
      <c r="N330" s="661">
        <v>1</v>
      </c>
      <c r="O330" s="742">
        <v>1</v>
      </c>
      <c r="P330" s="662"/>
      <c r="Q330" s="677">
        <v>0</v>
      </c>
      <c r="R330" s="661"/>
      <c r="S330" s="677">
        <v>0</v>
      </c>
      <c r="T330" s="742"/>
      <c r="U330" s="700">
        <v>0</v>
      </c>
    </row>
    <row r="331" spans="1:21" ht="14.4" customHeight="1" x14ac:dyDescent="0.3">
      <c r="A331" s="660">
        <v>21</v>
      </c>
      <c r="B331" s="661" t="s">
        <v>572</v>
      </c>
      <c r="C331" s="661">
        <v>89301212</v>
      </c>
      <c r="D331" s="740" t="s">
        <v>4044</v>
      </c>
      <c r="E331" s="741" t="s">
        <v>2736</v>
      </c>
      <c r="F331" s="661" t="s">
        <v>2725</v>
      </c>
      <c r="G331" s="661" t="s">
        <v>3036</v>
      </c>
      <c r="H331" s="661" t="s">
        <v>573</v>
      </c>
      <c r="I331" s="661" t="s">
        <v>3229</v>
      </c>
      <c r="J331" s="661" t="s">
        <v>3230</v>
      </c>
      <c r="K331" s="661" t="s">
        <v>3231</v>
      </c>
      <c r="L331" s="662">
        <v>82.99</v>
      </c>
      <c r="M331" s="662">
        <v>82.99</v>
      </c>
      <c r="N331" s="661">
        <v>1</v>
      </c>
      <c r="O331" s="742">
        <v>1</v>
      </c>
      <c r="P331" s="662"/>
      <c r="Q331" s="677">
        <v>0</v>
      </c>
      <c r="R331" s="661"/>
      <c r="S331" s="677">
        <v>0</v>
      </c>
      <c r="T331" s="742"/>
      <c r="U331" s="700">
        <v>0</v>
      </c>
    </row>
    <row r="332" spans="1:21" ht="14.4" customHeight="1" x14ac:dyDescent="0.3">
      <c r="A332" s="660">
        <v>21</v>
      </c>
      <c r="B332" s="661" t="s">
        <v>572</v>
      </c>
      <c r="C332" s="661">
        <v>89301212</v>
      </c>
      <c r="D332" s="740" t="s">
        <v>4044</v>
      </c>
      <c r="E332" s="741" t="s">
        <v>2736</v>
      </c>
      <c r="F332" s="661" t="s">
        <v>2725</v>
      </c>
      <c r="G332" s="661" t="s">
        <v>3121</v>
      </c>
      <c r="H332" s="661" t="s">
        <v>573</v>
      </c>
      <c r="I332" s="661" t="s">
        <v>803</v>
      </c>
      <c r="J332" s="661" t="s">
        <v>804</v>
      </c>
      <c r="K332" s="661" t="s">
        <v>3122</v>
      </c>
      <c r="L332" s="662">
        <v>232.37</v>
      </c>
      <c r="M332" s="662">
        <v>232.37</v>
      </c>
      <c r="N332" s="661">
        <v>1</v>
      </c>
      <c r="O332" s="742">
        <v>1</v>
      </c>
      <c r="P332" s="662"/>
      <c r="Q332" s="677">
        <v>0</v>
      </c>
      <c r="R332" s="661"/>
      <c r="S332" s="677">
        <v>0</v>
      </c>
      <c r="T332" s="742"/>
      <c r="U332" s="700">
        <v>0</v>
      </c>
    </row>
    <row r="333" spans="1:21" ht="14.4" customHeight="1" x14ac:dyDescent="0.3">
      <c r="A333" s="660">
        <v>21</v>
      </c>
      <c r="B333" s="661" t="s">
        <v>572</v>
      </c>
      <c r="C333" s="661">
        <v>89301212</v>
      </c>
      <c r="D333" s="740" t="s">
        <v>4044</v>
      </c>
      <c r="E333" s="741" t="s">
        <v>2736</v>
      </c>
      <c r="F333" s="661" t="s">
        <v>2725</v>
      </c>
      <c r="G333" s="661" t="s">
        <v>2804</v>
      </c>
      <c r="H333" s="661" t="s">
        <v>573</v>
      </c>
      <c r="I333" s="661" t="s">
        <v>2056</v>
      </c>
      <c r="J333" s="661" t="s">
        <v>2057</v>
      </c>
      <c r="K333" s="661" t="s">
        <v>2058</v>
      </c>
      <c r="L333" s="662">
        <v>1121.25</v>
      </c>
      <c r="M333" s="662">
        <v>3363.75</v>
      </c>
      <c r="N333" s="661">
        <v>3</v>
      </c>
      <c r="O333" s="742">
        <v>0.5</v>
      </c>
      <c r="P333" s="662">
        <v>3363.75</v>
      </c>
      <c r="Q333" s="677">
        <v>1</v>
      </c>
      <c r="R333" s="661">
        <v>3</v>
      </c>
      <c r="S333" s="677">
        <v>1</v>
      </c>
      <c r="T333" s="742">
        <v>0.5</v>
      </c>
      <c r="U333" s="700">
        <v>1</v>
      </c>
    </row>
    <row r="334" spans="1:21" ht="14.4" customHeight="1" x14ac:dyDescent="0.3">
      <c r="A334" s="660">
        <v>21</v>
      </c>
      <c r="B334" s="661" t="s">
        <v>572</v>
      </c>
      <c r="C334" s="661">
        <v>89301212</v>
      </c>
      <c r="D334" s="740" t="s">
        <v>4044</v>
      </c>
      <c r="E334" s="741" t="s">
        <v>2736</v>
      </c>
      <c r="F334" s="661" t="s">
        <v>2725</v>
      </c>
      <c r="G334" s="661" t="s">
        <v>2804</v>
      </c>
      <c r="H334" s="661" t="s">
        <v>573</v>
      </c>
      <c r="I334" s="661" t="s">
        <v>3232</v>
      </c>
      <c r="J334" s="661" t="s">
        <v>2057</v>
      </c>
      <c r="K334" s="661" t="s">
        <v>2058</v>
      </c>
      <c r="L334" s="662">
        <v>1121.25</v>
      </c>
      <c r="M334" s="662">
        <v>3363.75</v>
      </c>
      <c r="N334" s="661">
        <v>3</v>
      </c>
      <c r="O334" s="742">
        <v>1</v>
      </c>
      <c r="P334" s="662">
        <v>3363.75</v>
      </c>
      <c r="Q334" s="677">
        <v>1</v>
      </c>
      <c r="R334" s="661">
        <v>3</v>
      </c>
      <c r="S334" s="677">
        <v>1</v>
      </c>
      <c r="T334" s="742">
        <v>1</v>
      </c>
      <c r="U334" s="700">
        <v>1</v>
      </c>
    </row>
    <row r="335" spans="1:21" ht="14.4" customHeight="1" x14ac:dyDescent="0.3">
      <c r="A335" s="660">
        <v>21</v>
      </c>
      <c r="B335" s="661" t="s">
        <v>572</v>
      </c>
      <c r="C335" s="661">
        <v>89301212</v>
      </c>
      <c r="D335" s="740" t="s">
        <v>4044</v>
      </c>
      <c r="E335" s="741" t="s">
        <v>2736</v>
      </c>
      <c r="F335" s="661" t="s">
        <v>2725</v>
      </c>
      <c r="G335" s="661" t="s">
        <v>3233</v>
      </c>
      <c r="H335" s="661" t="s">
        <v>573</v>
      </c>
      <c r="I335" s="661" t="s">
        <v>3234</v>
      </c>
      <c r="J335" s="661" t="s">
        <v>3235</v>
      </c>
      <c r="K335" s="661" t="s">
        <v>3236</v>
      </c>
      <c r="L335" s="662">
        <v>0</v>
      </c>
      <c r="M335" s="662">
        <v>0</v>
      </c>
      <c r="N335" s="661">
        <v>1</v>
      </c>
      <c r="O335" s="742">
        <v>0.5</v>
      </c>
      <c r="P335" s="662">
        <v>0</v>
      </c>
      <c r="Q335" s="677"/>
      <c r="R335" s="661">
        <v>1</v>
      </c>
      <c r="S335" s="677">
        <v>1</v>
      </c>
      <c r="T335" s="742">
        <v>0.5</v>
      </c>
      <c r="U335" s="700">
        <v>1</v>
      </c>
    </row>
    <row r="336" spans="1:21" ht="14.4" customHeight="1" x14ac:dyDescent="0.3">
      <c r="A336" s="660">
        <v>21</v>
      </c>
      <c r="B336" s="661" t="s">
        <v>572</v>
      </c>
      <c r="C336" s="661">
        <v>89301212</v>
      </c>
      <c r="D336" s="740" t="s">
        <v>4044</v>
      </c>
      <c r="E336" s="741" t="s">
        <v>2736</v>
      </c>
      <c r="F336" s="661" t="s">
        <v>2725</v>
      </c>
      <c r="G336" s="661" t="s">
        <v>2771</v>
      </c>
      <c r="H336" s="661" t="s">
        <v>573</v>
      </c>
      <c r="I336" s="661" t="s">
        <v>855</v>
      </c>
      <c r="J336" s="661" t="s">
        <v>2772</v>
      </c>
      <c r="K336" s="661" t="s">
        <v>2773</v>
      </c>
      <c r="L336" s="662">
        <v>53.57</v>
      </c>
      <c r="M336" s="662">
        <v>160.71</v>
      </c>
      <c r="N336" s="661">
        <v>3</v>
      </c>
      <c r="O336" s="742">
        <v>1</v>
      </c>
      <c r="P336" s="662">
        <v>160.71</v>
      </c>
      <c r="Q336" s="677">
        <v>1</v>
      </c>
      <c r="R336" s="661">
        <v>3</v>
      </c>
      <c r="S336" s="677">
        <v>1</v>
      </c>
      <c r="T336" s="742">
        <v>1</v>
      </c>
      <c r="U336" s="700">
        <v>1</v>
      </c>
    </row>
    <row r="337" spans="1:21" ht="14.4" customHeight="1" x14ac:dyDescent="0.3">
      <c r="A337" s="660">
        <v>21</v>
      </c>
      <c r="B337" s="661" t="s">
        <v>572</v>
      </c>
      <c r="C337" s="661">
        <v>89301212</v>
      </c>
      <c r="D337" s="740" t="s">
        <v>4044</v>
      </c>
      <c r="E337" s="741" t="s">
        <v>2736</v>
      </c>
      <c r="F337" s="661" t="s">
        <v>2725</v>
      </c>
      <c r="G337" s="661" t="s">
        <v>2809</v>
      </c>
      <c r="H337" s="661" t="s">
        <v>573</v>
      </c>
      <c r="I337" s="661" t="s">
        <v>3237</v>
      </c>
      <c r="J337" s="661" t="s">
        <v>1391</v>
      </c>
      <c r="K337" s="661" t="s">
        <v>2812</v>
      </c>
      <c r="L337" s="662">
        <v>0</v>
      </c>
      <c r="M337" s="662">
        <v>0</v>
      </c>
      <c r="N337" s="661">
        <v>3</v>
      </c>
      <c r="O337" s="742">
        <v>1</v>
      </c>
      <c r="P337" s="662">
        <v>0</v>
      </c>
      <c r="Q337" s="677"/>
      <c r="R337" s="661">
        <v>3</v>
      </c>
      <c r="S337" s="677">
        <v>1</v>
      </c>
      <c r="T337" s="742">
        <v>1</v>
      </c>
      <c r="U337" s="700">
        <v>1</v>
      </c>
    </row>
    <row r="338" spans="1:21" ht="14.4" customHeight="1" x14ac:dyDescent="0.3">
      <c r="A338" s="660">
        <v>21</v>
      </c>
      <c r="B338" s="661" t="s">
        <v>572</v>
      </c>
      <c r="C338" s="661">
        <v>89301212</v>
      </c>
      <c r="D338" s="740" t="s">
        <v>4044</v>
      </c>
      <c r="E338" s="741" t="s">
        <v>2736</v>
      </c>
      <c r="F338" s="661" t="s">
        <v>2725</v>
      </c>
      <c r="G338" s="661" t="s">
        <v>2813</v>
      </c>
      <c r="H338" s="661" t="s">
        <v>1429</v>
      </c>
      <c r="I338" s="661" t="s">
        <v>2859</v>
      </c>
      <c r="J338" s="661" t="s">
        <v>1447</v>
      </c>
      <c r="K338" s="661" t="s">
        <v>2622</v>
      </c>
      <c r="L338" s="662">
        <v>815.1</v>
      </c>
      <c r="M338" s="662">
        <v>5705.7</v>
      </c>
      <c r="N338" s="661">
        <v>7</v>
      </c>
      <c r="O338" s="742">
        <v>2</v>
      </c>
      <c r="P338" s="662">
        <v>5705.7</v>
      </c>
      <c r="Q338" s="677">
        <v>1</v>
      </c>
      <c r="R338" s="661">
        <v>7</v>
      </c>
      <c r="S338" s="677">
        <v>1</v>
      </c>
      <c r="T338" s="742">
        <v>2</v>
      </c>
      <c r="U338" s="700">
        <v>1</v>
      </c>
    </row>
    <row r="339" spans="1:21" ht="14.4" customHeight="1" x14ac:dyDescent="0.3">
      <c r="A339" s="660">
        <v>21</v>
      </c>
      <c r="B339" s="661" t="s">
        <v>572</v>
      </c>
      <c r="C339" s="661">
        <v>89301212</v>
      </c>
      <c r="D339" s="740" t="s">
        <v>4044</v>
      </c>
      <c r="E339" s="741" t="s">
        <v>2736</v>
      </c>
      <c r="F339" s="661" t="s">
        <v>2725</v>
      </c>
      <c r="G339" s="661" t="s">
        <v>3128</v>
      </c>
      <c r="H339" s="661" t="s">
        <v>1429</v>
      </c>
      <c r="I339" s="661" t="s">
        <v>1435</v>
      </c>
      <c r="J339" s="661" t="s">
        <v>1436</v>
      </c>
      <c r="K339" s="661" t="s">
        <v>2649</v>
      </c>
      <c r="L339" s="662">
        <v>48.42</v>
      </c>
      <c r="M339" s="662">
        <v>96.84</v>
      </c>
      <c r="N339" s="661">
        <v>2</v>
      </c>
      <c r="O339" s="742">
        <v>1.5</v>
      </c>
      <c r="P339" s="662"/>
      <c r="Q339" s="677">
        <v>0</v>
      </c>
      <c r="R339" s="661"/>
      <c r="S339" s="677">
        <v>0</v>
      </c>
      <c r="T339" s="742"/>
      <c r="U339" s="700">
        <v>0</v>
      </c>
    </row>
    <row r="340" spans="1:21" ht="14.4" customHeight="1" x14ac:dyDescent="0.3">
      <c r="A340" s="660">
        <v>21</v>
      </c>
      <c r="B340" s="661" t="s">
        <v>572</v>
      </c>
      <c r="C340" s="661">
        <v>89301212</v>
      </c>
      <c r="D340" s="740" t="s">
        <v>4044</v>
      </c>
      <c r="E340" s="741" t="s">
        <v>2736</v>
      </c>
      <c r="F340" s="661" t="s">
        <v>2725</v>
      </c>
      <c r="G340" s="661" t="s">
        <v>2765</v>
      </c>
      <c r="H340" s="661" t="s">
        <v>573</v>
      </c>
      <c r="I340" s="661" t="s">
        <v>1744</v>
      </c>
      <c r="J340" s="661" t="s">
        <v>726</v>
      </c>
      <c r="K340" s="661" t="s">
        <v>1745</v>
      </c>
      <c r="L340" s="662">
        <v>93.71</v>
      </c>
      <c r="M340" s="662">
        <v>187.42</v>
      </c>
      <c r="N340" s="661">
        <v>2</v>
      </c>
      <c r="O340" s="742">
        <v>0.5</v>
      </c>
      <c r="P340" s="662">
        <v>187.42</v>
      </c>
      <c r="Q340" s="677">
        <v>1</v>
      </c>
      <c r="R340" s="661">
        <v>2</v>
      </c>
      <c r="S340" s="677">
        <v>1</v>
      </c>
      <c r="T340" s="742">
        <v>0.5</v>
      </c>
      <c r="U340" s="700">
        <v>1</v>
      </c>
    </row>
    <row r="341" spans="1:21" ht="14.4" customHeight="1" x14ac:dyDescent="0.3">
      <c r="A341" s="660">
        <v>21</v>
      </c>
      <c r="B341" s="661" t="s">
        <v>572</v>
      </c>
      <c r="C341" s="661">
        <v>89301212</v>
      </c>
      <c r="D341" s="740" t="s">
        <v>4044</v>
      </c>
      <c r="E341" s="741" t="s">
        <v>2736</v>
      </c>
      <c r="F341" s="661" t="s">
        <v>2725</v>
      </c>
      <c r="G341" s="661" t="s">
        <v>2765</v>
      </c>
      <c r="H341" s="661" t="s">
        <v>573</v>
      </c>
      <c r="I341" s="661" t="s">
        <v>725</v>
      </c>
      <c r="J341" s="661" t="s">
        <v>726</v>
      </c>
      <c r="K341" s="661" t="s">
        <v>727</v>
      </c>
      <c r="L341" s="662">
        <v>301.2</v>
      </c>
      <c r="M341" s="662">
        <v>301.2</v>
      </c>
      <c r="N341" s="661">
        <v>1</v>
      </c>
      <c r="O341" s="742">
        <v>0.5</v>
      </c>
      <c r="P341" s="662">
        <v>301.2</v>
      </c>
      <c r="Q341" s="677">
        <v>1</v>
      </c>
      <c r="R341" s="661">
        <v>1</v>
      </c>
      <c r="S341" s="677">
        <v>1</v>
      </c>
      <c r="T341" s="742">
        <v>0.5</v>
      </c>
      <c r="U341" s="700">
        <v>1</v>
      </c>
    </row>
    <row r="342" spans="1:21" ht="14.4" customHeight="1" x14ac:dyDescent="0.3">
      <c r="A342" s="660">
        <v>21</v>
      </c>
      <c r="B342" s="661" t="s">
        <v>572</v>
      </c>
      <c r="C342" s="661">
        <v>89301212</v>
      </c>
      <c r="D342" s="740" t="s">
        <v>4044</v>
      </c>
      <c r="E342" s="741" t="s">
        <v>2736</v>
      </c>
      <c r="F342" s="661" t="s">
        <v>2725</v>
      </c>
      <c r="G342" s="661" t="s">
        <v>2760</v>
      </c>
      <c r="H342" s="661" t="s">
        <v>1429</v>
      </c>
      <c r="I342" s="661" t="s">
        <v>1538</v>
      </c>
      <c r="J342" s="661" t="s">
        <v>1539</v>
      </c>
      <c r="K342" s="661" t="s">
        <v>1540</v>
      </c>
      <c r="L342" s="662">
        <v>475.77</v>
      </c>
      <c r="M342" s="662">
        <v>1903.08</v>
      </c>
      <c r="N342" s="661">
        <v>4</v>
      </c>
      <c r="O342" s="742">
        <v>2.5</v>
      </c>
      <c r="P342" s="662">
        <v>1903.08</v>
      </c>
      <c r="Q342" s="677">
        <v>1</v>
      </c>
      <c r="R342" s="661">
        <v>4</v>
      </c>
      <c r="S342" s="677">
        <v>1</v>
      </c>
      <c r="T342" s="742">
        <v>2.5</v>
      </c>
      <c r="U342" s="700">
        <v>1</v>
      </c>
    </row>
    <row r="343" spans="1:21" ht="14.4" customHeight="1" x14ac:dyDescent="0.3">
      <c r="A343" s="660">
        <v>21</v>
      </c>
      <c r="B343" s="661" t="s">
        <v>572</v>
      </c>
      <c r="C343" s="661">
        <v>89301212</v>
      </c>
      <c r="D343" s="740" t="s">
        <v>4044</v>
      </c>
      <c r="E343" s="741" t="s">
        <v>2736</v>
      </c>
      <c r="F343" s="661" t="s">
        <v>2725</v>
      </c>
      <c r="G343" s="661" t="s">
        <v>2760</v>
      </c>
      <c r="H343" s="661" t="s">
        <v>1429</v>
      </c>
      <c r="I343" s="661" t="s">
        <v>1553</v>
      </c>
      <c r="J343" s="661" t="s">
        <v>1554</v>
      </c>
      <c r="K343" s="661" t="s">
        <v>2613</v>
      </c>
      <c r="L343" s="662">
        <v>1300.49</v>
      </c>
      <c r="M343" s="662">
        <v>10403.92</v>
      </c>
      <c r="N343" s="661">
        <v>8</v>
      </c>
      <c r="O343" s="742">
        <v>3.5</v>
      </c>
      <c r="P343" s="662">
        <v>10403.92</v>
      </c>
      <c r="Q343" s="677">
        <v>1</v>
      </c>
      <c r="R343" s="661">
        <v>8</v>
      </c>
      <c r="S343" s="677">
        <v>1</v>
      </c>
      <c r="T343" s="742">
        <v>3.5</v>
      </c>
      <c r="U343" s="700">
        <v>1</v>
      </c>
    </row>
    <row r="344" spans="1:21" ht="14.4" customHeight="1" x14ac:dyDescent="0.3">
      <c r="A344" s="660">
        <v>21</v>
      </c>
      <c r="B344" s="661" t="s">
        <v>572</v>
      </c>
      <c r="C344" s="661">
        <v>89301212</v>
      </c>
      <c r="D344" s="740" t="s">
        <v>4044</v>
      </c>
      <c r="E344" s="741" t="s">
        <v>2736</v>
      </c>
      <c r="F344" s="661" t="s">
        <v>2725</v>
      </c>
      <c r="G344" s="661" t="s">
        <v>2815</v>
      </c>
      <c r="H344" s="661" t="s">
        <v>1429</v>
      </c>
      <c r="I344" s="661" t="s">
        <v>2951</v>
      </c>
      <c r="J344" s="661" t="s">
        <v>2952</v>
      </c>
      <c r="K344" s="661" t="s">
        <v>2818</v>
      </c>
      <c r="L344" s="662">
        <v>129.51</v>
      </c>
      <c r="M344" s="662">
        <v>647.54999999999995</v>
      </c>
      <c r="N344" s="661">
        <v>5</v>
      </c>
      <c r="O344" s="742">
        <v>1</v>
      </c>
      <c r="P344" s="662"/>
      <c r="Q344" s="677">
        <v>0</v>
      </c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21</v>
      </c>
      <c r="B345" s="661" t="s">
        <v>572</v>
      </c>
      <c r="C345" s="661">
        <v>89301212</v>
      </c>
      <c r="D345" s="740" t="s">
        <v>4044</v>
      </c>
      <c r="E345" s="741" t="s">
        <v>2736</v>
      </c>
      <c r="F345" s="661" t="s">
        <v>2725</v>
      </c>
      <c r="G345" s="661" t="s">
        <v>2815</v>
      </c>
      <c r="H345" s="661" t="s">
        <v>1429</v>
      </c>
      <c r="I345" s="661" t="s">
        <v>2302</v>
      </c>
      <c r="J345" s="661" t="s">
        <v>2303</v>
      </c>
      <c r="K345" s="661" t="s">
        <v>2289</v>
      </c>
      <c r="L345" s="662">
        <v>194.26</v>
      </c>
      <c r="M345" s="662">
        <v>1942.6</v>
      </c>
      <c r="N345" s="661">
        <v>10</v>
      </c>
      <c r="O345" s="742">
        <v>4.5</v>
      </c>
      <c r="P345" s="662">
        <v>1554.08</v>
      </c>
      <c r="Q345" s="677">
        <v>0.8</v>
      </c>
      <c r="R345" s="661">
        <v>8</v>
      </c>
      <c r="S345" s="677">
        <v>0.8</v>
      </c>
      <c r="T345" s="742">
        <v>3.5</v>
      </c>
      <c r="U345" s="700">
        <v>0.77777777777777779</v>
      </c>
    </row>
    <row r="346" spans="1:21" ht="14.4" customHeight="1" x14ac:dyDescent="0.3">
      <c r="A346" s="660">
        <v>21</v>
      </c>
      <c r="B346" s="661" t="s">
        <v>572</v>
      </c>
      <c r="C346" s="661">
        <v>89301212</v>
      </c>
      <c r="D346" s="740" t="s">
        <v>4044</v>
      </c>
      <c r="E346" s="741" t="s">
        <v>2736</v>
      </c>
      <c r="F346" s="661" t="s">
        <v>2725</v>
      </c>
      <c r="G346" s="661" t="s">
        <v>2865</v>
      </c>
      <c r="H346" s="661" t="s">
        <v>573</v>
      </c>
      <c r="I346" s="661" t="s">
        <v>2866</v>
      </c>
      <c r="J346" s="661" t="s">
        <v>2867</v>
      </c>
      <c r="K346" s="661" t="s">
        <v>2868</v>
      </c>
      <c r="L346" s="662">
        <v>99.11</v>
      </c>
      <c r="M346" s="662">
        <v>495.55</v>
      </c>
      <c r="N346" s="661">
        <v>5</v>
      </c>
      <c r="O346" s="742">
        <v>1.5</v>
      </c>
      <c r="P346" s="662">
        <v>495.55</v>
      </c>
      <c r="Q346" s="677">
        <v>1</v>
      </c>
      <c r="R346" s="661">
        <v>5</v>
      </c>
      <c r="S346" s="677">
        <v>1</v>
      </c>
      <c r="T346" s="742">
        <v>1.5</v>
      </c>
      <c r="U346" s="700">
        <v>1</v>
      </c>
    </row>
    <row r="347" spans="1:21" ht="14.4" customHeight="1" x14ac:dyDescent="0.3">
      <c r="A347" s="660">
        <v>21</v>
      </c>
      <c r="B347" s="661" t="s">
        <v>572</v>
      </c>
      <c r="C347" s="661">
        <v>89301212</v>
      </c>
      <c r="D347" s="740" t="s">
        <v>4044</v>
      </c>
      <c r="E347" s="741" t="s">
        <v>2736</v>
      </c>
      <c r="F347" s="661" t="s">
        <v>2725</v>
      </c>
      <c r="G347" s="661" t="s">
        <v>3153</v>
      </c>
      <c r="H347" s="661" t="s">
        <v>1429</v>
      </c>
      <c r="I347" s="661" t="s">
        <v>3238</v>
      </c>
      <c r="J347" s="661" t="s">
        <v>1524</v>
      </c>
      <c r="K347" s="661" t="s">
        <v>3239</v>
      </c>
      <c r="L347" s="662">
        <v>1286.2</v>
      </c>
      <c r="M347" s="662">
        <v>1286.2</v>
      </c>
      <c r="N347" s="661">
        <v>1</v>
      </c>
      <c r="O347" s="742">
        <v>0.5</v>
      </c>
      <c r="P347" s="662">
        <v>1286.2</v>
      </c>
      <c r="Q347" s="677">
        <v>1</v>
      </c>
      <c r="R347" s="661">
        <v>1</v>
      </c>
      <c r="S347" s="677">
        <v>1</v>
      </c>
      <c r="T347" s="742">
        <v>0.5</v>
      </c>
      <c r="U347" s="700">
        <v>1</v>
      </c>
    </row>
    <row r="348" spans="1:21" ht="14.4" customHeight="1" x14ac:dyDescent="0.3">
      <c r="A348" s="660">
        <v>21</v>
      </c>
      <c r="B348" s="661" t="s">
        <v>572</v>
      </c>
      <c r="C348" s="661">
        <v>89301212</v>
      </c>
      <c r="D348" s="740" t="s">
        <v>4044</v>
      </c>
      <c r="E348" s="741" t="s">
        <v>2736</v>
      </c>
      <c r="F348" s="661" t="s">
        <v>2725</v>
      </c>
      <c r="G348" s="661" t="s">
        <v>3240</v>
      </c>
      <c r="H348" s="661" t="s">
        <v>1429</v>
      </c>
      <c r="I348" s="661" t="s">
        <v>3241</v>
      </c>
      <c r="J348" s="661" t="s">
        <v>3242</v>
      </c>
      <c r="K348" s="661" t="s">
        <v>1428</v>
      </c>
      <c r="L348" s="662">
        <v>896.85</v>
      </c>
      <c r="M348" s="662">
        <v>896.85</v>
      </c>
      <c r="N348" s="661">
        <v>1</v>
      </c>
      <c r="O348" s="742">
        <v>0.5</v>
      </c>
      <c r="P348" s="662">
        <v>896.85</v>
      </c>
      <c r="Q348" s="677">
        <v>1</v>
      </c>
      <c r="R348" s="661">
        <v>1</v>
      </c>
      <c r="S348" s="677">
        <v>1</v>
      </c>
      <c r="T348" s="742">
        <v>0.5</v>
      </c>
      <c r="U348" s="700">
        <v>1</v>
      </c>
    </row>
    <row r="349" spans="1:21" ht="14.4" customHeight="1" x14ac:dyDescent="0.3">
      <c r="A349" s="660">
        <v>21</v>
      </c>
      <c r="B349" s="661" t="s">
        <v>572</v>
      </c>
      <c r="C349" s="661">
        <v>89301212</v>
      </c>
      <c r="D349" s="740" t="s">
        <v>4044</v>
      </c>
      <c r="E349" s="741" t="s">
        <v>2736</v>
      </c>
      <c r="F349" s="661" t="s">
        <v>2725</v>
      </c>
      <c r="G349" s="661" t="s">
        <v>2922</v>
      </c>
      <c r="H349" s="661" t="s">
        <v>573</v>
      </c>
      <c r="I349" s="661" t="s">
        <v>776</v>
      </c>
      <c r="J349" s="661" t="s">
        <v>2923</v>
      </c>
      <c r="K349" s="661" t="s">
        <v>2924</v>
      </c>
      <c r="L349" s="662">
        <v>0</v>
      </c>
      <c r="M349" s="662">
        <v>0</v>
      </c>
      <c r="N349" s="661">
        <v>6</v>
      </c>
      <c r="O349" s="742">
        <v>1</v>
      </c>
      <c r="P349" s="662">
        <v>0</v>
      </c>
      <c r="Q349" s="677"/>
      <c r="R349" s="661">
        <v>6</v>
      </c>
      <c r="S349" s="677">
        <v>1</v>
      </c>
      <c r="T349" s="742">
        <v>1</v>
      </c>
      <c r="U349" s="700">
        <v>1</v>
      </c>
    </row>
    <row r="350" spans="1:21" ht="14.4" customHeight="1" x14ac:dyDescent="0.3">
      <c r="A350" s="660">
        <v>21</v>
      </c>
      <c r="B350" s="661" t="s">
        <v>572</v>
      </c>
      <c r="C350" s="661">
        <v>89301212</v>
      </c>
      <c r="D350" s="740" t="s">
        <v>4044</v>
      </c>
      <c r="E350" s="741" t="s">
        <v>2736</v>
      </c>
      <c r="F350" s="661" t="s">
        <v>2725</v>
      </c>
      <c r="G350" s="661" t="s">
        <v>2971</v>
      </c>
      <c r="H350" s="661" t="s">
        <v>573</v>
      </c>
      <c r="I350" s="661" t="s">
        <v>2309</v>
      </c>
      <c r="J350" s="661" t="s">
        <v>2310</v>
      </c>
      <c r="K350" s="661" t="s">
        <v>2972</v>
      </c>
      <c r="L350" s="662">
        <v>22.44</v>
      </c>
      <c r="M350" s="662">
        <v>22.44</v>
      </c>
      <c r="N350" s="661">
        <v>1</v>
      </c>
      <c r="O350" s="742">
        <v>1</v>
      </c>
      <c r="P350" s="662"/>
      <c r="Q350" s="677">
        <v>0</v>
      </c>
      <c r="R350" s="661"/>
      <c r="S350" s="677">
        <v>0</v>
      </c>
      <c r="T350" s="742"/>
      <c r="U350" s="700">
        <v>0</v>
      </c>
    </row>
    <row r="351" spans="1:21" ht="14.4" customHeight="1" x14ac:dyDescent="0.3">
      <c r="A351" s="660">
        <v>21</v>
      </c>
      <c r="B351" s="661" t="s">
        <v>572</v>
      </c>
      <c r="C351" s="661">
        <v>89301212</v>
      </c>
      <c r="D351" s="740" t="s">
        <v>4044</v>
      </c>
      <c r="E351" s="741" t="s">
        <v>2736</v>
      </c>
      <c r="F351" s="661" t="s">
        <v>2725</v>
      </c>
      <c r="G351" s="661" t="s">
        <v>2973</v>
      </c>
      <c r="H351" s="661" t="s">
        <v>1429</v>
      </c>
      <c r="I351" s="661" t="s">
        <v>2974</v>
      </c>
      <c r="J351" s="661" t="s">
        <v>2975</v>
      </c>
      <c r="K351" s="661" t="s">
        <v>2976</v>
      </c>
      <c r="L351" s="662">
        <v>0</v>
      </c>
      <c r="M351" s="662">
        <v>0</v>
      </c>
      <c r="N351" s="661">
        <v>1</v>
      </c>
      <c r="O351" s="742">
        <v>1</v>
      </c>
      <c r="P351" s="662"/>
      <c r="Q351" s="677"/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21</v>
      </c>
      <c r="B352" s="661" t="s">
        <v>572</v>
      </c>
      <c r="C352" s="661">
        <v>89301212</v>
      </c>
      <c r="D352" s="740" t="s">
        <v>4044</v>
      </c>
      <c r="E352" s="741" t="s">
        <v>2736</v>
      </c>
      <c r="F352" s="661" t="s">
        <v>2725</v>
      </c>
      <c r="G352" s="661" t="s">
        <v>2973</v>
      </c>
      <c r="H352" s="661" t="s">
        <v>1429</v>
      </c>
      <c r="I352" s="661" t="s">
        <v>3175</v>
      </c>
      <c r="J352" s="661" t="s">
        <v>2975</v>
      </c>
      <c r="K352" s="661" t="s">
        <v>3176</v>
      </c>
      <c r="L352" s="662">
        <v>492.3</v>
      </c>
      <c r="M352" s="662">
        <v>1969.2</v>
      </c>
      <c r="N352" s="661">
        <v>4</v>
      </c>
      <c r="O352" s="742">
        <v>4</v>
      </c>
      <c r="P352" s="662">
        <v>984.6</v>
      </c>
      <c r="Q352" s="677">
        <v>0.5</v>
      </c>
      <c r="R352" s="661">
        <v>2</v>
      </c>
      <c r="S352" s="677">
        <v>0.5</v>
      </c>
      <c r="T352" s="742">
        <v>2</v>
      </c>
      <c r="U352" s="700">
        <v>0.5</v>
      </c>
    </row>
    <row r="353" spans="1:21" ht="14.4" customHeight="1" x14ac:dyDescent="0.3">
      <c r="A353" s="660">
        <v>21</v>
      </c>
      <c r="B353" s="661" t="s">
        <v>572</v>
      </c>
      <c r="C353" s="661">
        <v>89301212</v>
      </c>
      <c r="D353" s="740" t="s">
        <v>4044</v>
      </c>
      <c r="E353" s="741" t="s">
        <v>2736</v>
      </c>
      <c r="F353" s="661" t="s">
        <v>2725</v>
      </c>
      <c r="G353" s="661" t="s">
        <v>2957</v>
      </c>
      <c r="H353" s="661" t="s">
        <v>1429</v>
      </c>
      <c r="I353" s="661" t="s">
        <v>3177</v>
      </c>
      <c r="J353" s="661" t="s">
        <v>3178</v>
      </c>
      <c r="K353" s="661" t="s">
        <v>3179</v>
      </c>
      <c r="L353" s="662">
        <v>31.32</v>
      </c>
      <c r="M353" s="662">
        <v>62.64</v>
      </c>
      <c r="N353" s="661">
        <v>2</v>
      </c>
      <c r="O353" s="742">
        <v>0.5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21</v>
      </c>
      <c r="B354" s="661" t="s">
        <v>572</v>
      </c>
      <c r="C354" s="661">
        <v>89301212</v>
      </c>
      <c r="D354" s="740" t="s">
        <v>4044</v>
      </c>
      <c r="E354" s="741" t="s">
        <v>2736</v>
      </c>
      <c r="F354" s="661" t="s">
        <v>2725</v>
      </c>
      <c r="G354" s="661" t="s">
        <v>3055</v>
      </c>
      <c r="H354" s="661" t="s">
        <v>573</v>
      </c>
      <c r="I354" s="661" t="s">
        <v>3243</v>
      </c>
      <c r="J354" s="661" t="s">
        <v>3244</v>
      </c>
      <c r="K354" s="661" t="s">
        <v>1362</v>
      </c>
      <c r="L354" s="662">
        <v>0</v>
      </c>
      <c r="M354" s="662">
        <v>0</v>
      </c>
      <c r="N354" s="661">
        <v>4</v>
      </c>
      <c r="O354" s="742">
        <v>3.5</v>
      </c>
      <c r="P354" s="662">
        <v>0</v>
      </c>
      <c r="Q354" s="677"/>
      <c r="R354" s="661">
        <v>2</v>
      </c>
      <c r="S354" s="677">
        <v>0.5</v>
      </c>
      <c r="T354" s="742">
        <v>1.5</v>
      </c>
      <c r="U354" s="700">
        <v>0.42857142857142855</v>
      </c>
    </row>
    <row r="355" spans="1:21" ht="14.4" customHeight="1" x14ac:dyDescent="0.3">
      <c r="A355" s="660">
        <v>21</v>
      </c>
      <c r="B355" s="661" t="s">
        <v>572</v>
      </c>
      <c r="C355" s="661">
        <v>89301212</v>
      </c>
      <c r="D355" s="740" t="s">
        <v>4044</v>
      </c>
      <c r="E355" s="741" t="s">
        <v>2736</v>
      </c>
      <c r="F355" s="661" t="s">
        <v>2725</v>
      </c>
      <c r="G355" s="661" t="s">
        <v>3055</v>
      </c>
      <c r="H355" s="661" t="s">
        <v>573</v>
      </c>
      <c r="I355" s="661" t="s">
        <v>3245</v>
      </c>
      <c r="J355" s="661" t="s">
        <v>3246</v>
      </c>
      <c r="K355" s="661" t="s">
        <v>1362</v>
      </c>
      <c r="L355" s="662">
        <v>0</v>
      </c>
      <c r="M355" s="662">
        <v>0</v>
      </c>
      <c r="N355" s="661">
        <v>2</v>
      </c>
      <c r="O355" s="742">
        <v>1</v>
      </c>
      <c r="P355" s="662"/>
      <c r="Q355" s="677"/>
      <c r="R355" s="661"/>
      <c r="S355" s="677">
        <v>0</v>
      </c>
      <c r="T355" s="742"/>
      <c r="U355" s="700">
        <v>0</v>
      </c>
    </row>
    <row r="356" spans="1:21" ht="14.4" customHeight="1" x14ac:dyDescent="0.3">
      <c r="A356" s="660">
        <v>21</v>
      </c>
      <c r="B356" s="661" t="s">
        <v>572</v>
      </c>
      <c r="C356" s="661">
        <v>89301212</v>
      </c>
      <c r="D356" s="740" t="s">
        <v>4044</v>
      </c>
      <c r="E356" s="741" t="s">
        <v>2736</v>
      </c>
      <c r="F356" s="661" t="s">
        <v>2726</v>
      </c>
      <c r="G356" s="661" t="s">
        <v>2825</v>
      </c>
      <c r="H356" s="661" t="s">
        <v>573</v>
      </c>
      <c r="I356" s="661" t="s">
        <v>3188</v>
      </c>
      <c r="J356" s="661" t="s">
        <v>2827</v>
      </c>
      <c r="K356" s="661"/>
      <c r="L356" s="662">
        <v>0</v>
      </c>
      <c r="M356" s="662">
        <v>0</v>
      </c>
      <c r="N356" s="661">
        <v>1</v>
      </c>
      <c r="O356" s="742">
        <v>1</v>
      </c>
      <c r="P356" s="662">
        <v>0</v>
      </c>
      <c r="Q356" s="677"/>
      <c r="R356" s="661">
        <v>1</v>
      </c>
      <c r="S356" s="677">
        <v>1</v>
      </c>
      <c r="T356" s="742">
        <v>1</v>
      </c>
      <c r="U356" s="700">
        <v>1</v>
      </c>
    </row>
    <row r="357" spans="1:21" ht="14.4" customHeight="1" x14ac:dyDescent="0.3">
      <c r="A357" s="660">
        <v>21</v>
      </c>
      <c r="B357" s="661" t="s">
        <v>572</v>
      </c>
      <c r="C357" s="661">
        <v>89301212</v>
      </c>
      <c r="D357" s="740" t="s">
        <v>4044</v>
      </c>
      <c r="E357" s="741" t="s">
        <v>2736</v>
      </c>
      <c r="F357" s="661" t="s">
        <v>2727</v>
      </c>
      <c r="G357" s="661" t="s">
        <v>3247</v>
      </c>
      <c r="H357" s="661" t="s">
        <v>573</v>
      </c>
      <c r="I357" s="661" t="s">
        <v>3248</v>
      </c>
      <c r="J357" s="661" t="s">
        <v>3249</v>
      </c>
      <c r="K357" s="661" t="s">
        <v>3250</v>
      </c>
      <c r="L357" s="662">
        <v>1512.05</v>
      </c>
      <c r="M357" s="662">
        <v>3024.1</v>
      </c>
      <c r="N357" s="661">
        <v>2</v>
      </c>
      <c r="O357" s="742">
        <v>2</v>
      </c>
      <c r="P357" s="662">
        <v>1512.05</v>
      </c>
      <c r="Q357" s="677">
        <v>0.5</v>
      </c>
      <c r="R357" s="661">
        <v>1</v>
      </c>
      <c r="S357" s="677">
        <v>0.5</v>
      </c>
      <c r="T357" s="742">
        <v>1</v>
      </c>
      <c r="U357" s="700">
        <v>0.5</v>
      </c>
    </row>
    <row r="358" spans="1:21" ht="14.4" customHeight="1" x14ac:dyDescent="0.3">
      <c r="A358" s="660">
        <v>21</v>
      </c>
      <c r="B358" s="661" t="s">
        <v>572</v>
      </c>
      <c r="C358" s="661">
        <v>89301212</v>
      </c>
      <c r="D358" s="740" t="s">
        <v>4044</v>
      </c>
      <c r="E358" s="741" t="s">
        <v>2736</v>
      </c>
      <c r="F358" s="661" t="s">
        <v>2727</v>
      </c>
      <c r="G358" s="661" t="s">
        <v>3247</v>
      </c>
      <c r="H358" s="661" t="s">
        <v>573</v>
      </c>
      <c r="I358" s="661" t="s">
        <v>3251</v>
      </c>
      <c r="J358" s="661" t="s">
        <v>3252</v>
      </c>
      <c r="K358" s="661" t="s">
        <v>3253</v>
      </c>
      <c r="L358" s="662">
        <v>1600</v>
      </c>
      <c r="M358" s="662">
        <v>1600</v>
      </c>
      <c r="N358" s="661">
        <v>1</v>
      </c>
      <c r="O358" s="742">
        <v>1</v>
      </c>
      <c r="P358" s="662">
        <v>1600</v>
      </c>
      <c r="Q358" s="677">
        <v>1</v>
      </c>
      <c r="R358" s="661">
        <v>1</v>
      </c>
      <c r="S358" s="677">
        <v>1</v>
      </c>
      <c r="T358" s="742">
        <v>1</v>
      </c>
      <c r="U358" s="700">
        <v>1</v>
      </c>
    </row>
    <row r="359" spans="1:21" ht="14.4" customHeight="1" x14ac:dyDescent="0.3">
      <c r="A359" s="660">
        <v>21</v>
      </c>
      <c r="B359" s="661" t="s">
        <v>572</v>
      </c>
      <c r="C359" s="661">
        <v>89301212</v>
      </c>
      <c r="D359" s="740" t="s">
        <v>4044</v>
      </c>
      <c r="E359" s="741" t="s">
        <v>2736</v>
      </c>
      <c r="F359" s="661" t="s">
        <v>2727</v>
      </c>
      <c r="G359" s="661" t="s">
        <v>3247</v>
      </c>
      <c r="H359" s="661" t="s">
        <v>573</v>
      </c>
      <c r="I359" s="661" t="s">
        <v>1271</v>
      </c>
      <c r="J359" s="661" t="s">
        <v>3254</v>
      </c>
      <c r="K359" s="661" t="s">
        <v>3255</v>
      </c>
      <c r="L359" s="662">
        <v>1197.75</v>
      </c>
      <c r="M359" s="662">
        <v>2395.5</v>
      </c>
      <c r="N359" s="661">
        <v>2</v>
      </c>
      <c r="O359" s="742">
        <v>2</v>
      </c>
      <c r="P359" s="662">
        <v>1197.75</v>
      </c>
      <c r="Q359" s="677">
        <v>0.5</v>
      </c>
      <c r="R359" s="661">
        <v>1</v>
      </c>
      <c r="S359" s="677">
        <v>0.5</v>
      </c>
      <c r="T359" s="742">
        <v>1</v>
      </c>
      <c r="U359" s="700">
        <v>0.5</v>
      </c>
    </row>
    <row r="360" spans="1:21" ht="14.4" customHeight="1" x14ac:dyDescent="0.3">
      <c r="A360" s="660">
        <v>21</v>
      </c>
      <c r="B360" s="661" t="s">
        <v>572</v>
      </c>
      <c r="C360" s="661">
        <v>89301212</v>
      </c>
      <c r="D360" s="740" t="s">
        <v>4044</v>
      </c>
      <c r="E360" s="741" t="s">
        <v>2737</v>
      </c>
      <c r="F360" s="661" t="s">
        <v>2725</v>
      </c>
      <c r="G360" s="661" t="s">
        <v>2880</v>
      </c>
      <c r="H360" s="661" t="s">
        <v>1429</v>
      </c>
      <c r="I360" s="661" t="s">
        <v>1542</v>
      </c>
      <c r="J360" s="661" t="s">
        <v>2663</v>
      </c>
      <c r="K360" s="661" t="s">
        <v>2664</v>
      </c>
      <c r="L360" s="662">
        <v>10.26</v>
      </c>
      <c r="M360" s="662">
        <v>41.04</v>
      </c>
      <c r="N360" s="661">
        <v>4</v>
      </c>
      <c r="O360" s="742">
        <v>2</v>
      </c>
      <c r="P360" s="662">
        <v>41.04</v>
      </c>
      <c r="Q360" s="677">
        <v>1</v>
      </c>
      <c r="R360" s="661">
        <v>4</v>
      </c>
      <c r="S360" s="677">
        <v>1</v>
      </c>
      <c r="T360" s="742">
        <v>2</v>
      </c>
      <c r="U360" s="700">
        <v>1</v>
      </c>
    </row>
    <row r="361" spans="1:21" ht="14.4" customHeight="1" x14ac:dyDescent="0.3">
      <c r="A361" s="660">
        <v>21</v>
      </c>
      <c r="B361" s="661" t="s">
        <v>572</v>
      </c>
      <c r="C361" s="661">
        <v>89301212</v>
      </c>
      <c r="D361" s="740" t="s">
        <v>4044</v>
      </c>
      <c r="E361" s="741" t="s">
        <v>2737</v>
      </c>
      <c r="F361" s="661" t="s">
        <v>2725</v>
      </c>
      <c r="G361" s="661" t="s">
        <v>3117</v>
      </c>
      <c r="H361" s="661" t="s">
        <v>1429</v>
      </c>
      <c r="I361" s="661" t="s">
        <v>3225</v>
      </c>
      <c r="J361" s="661" t="s">
        <v>1592</v>
      </c>
      <c r="K361" s="661" t="s">
        <v>2646</v>
      </c>
      <c r="L361" s="662">
        <v>0</v>
      </c>
      <c r="M361" s="662">
        <v>0</v>
      </c>
      <c r="N361" s="661">
        <v>3</v>
      </c>
      <c r="O361" s="742">
        <v>1</v>
      </c>
      <c r="P361" s="662">
        <v>0</v>
      </c>
      <c r="Q361" s="677"/>
      <c r="R361" s="661">
        <v>3</v>
      </c>
      <c r="S361" s="677">
        <v>1</v>
      </c>
      <c r="T361" s="742">
        <v>1</v>
      </c>
      <c r="U361" s="700">
        <v>1</v>
      </c>
    </row>
    <row r="362" spans="1:21" ht="14.4" customHeight="1" x14ac:dyDescent="0.3">
      <c r="A362" s="660">
        <v>21</v>
      </c>
      <c r="B362" s="661" t="s">
        <v>572</v>
      </c>
      <c r="C362" s="661">
        <v>89301212</v>
      </c>
      <c r="D362" s="740" t="s">
        <v>4044</v>
      </c>
      <c r="E362" s="741" t="s">
        <v>2737</v>
      </c>
      <c r="F362" s="661" t="s">
        <v>2727</v>
      </c>
      <c r="G362" s="661" t="s">
        <v>3247</v>
      </c>
      <c r="H362" s="661" t="s">
        <v>573</v>
      </c>
      <c r="I362" s="661" t="s">
        <v>3256</v>
      </c>
      <c r="J362" s="661" t="s">
        <v>3257</v>
      </c>
      <c r="K362" s="661" t="s">
        <v>3258</v>
      </c>
      <c r="L362" s="662">
        <v>800</v>
      </c>
      <c r="M362" s="662">
        <v>800</v>
      </c>
      <c r="N362" s="661">
        <v>1</v>
      </c>
      <c r="O362" s="742">
        <v>1</v>
      </c>
      <c r="P362" s="662"/>
      <c r="Q362" s="677">
        <v>0</v>
      </c>
      <c r="R362" s="661"/>
      <c r="S362" s="677">
        <v>0</v>
      </c>
      <c r="T362" s="742"/>
      <c r="U362" s="700">
        <v>0</v>
      </c>
    </row>
    <row r="363" spans="1:21" ht="14.4" customHeight="1" x14ac:dyDescent="0.3">
      <c r="A363" s="660">
        <v>21</v>
      </c>
      <c r="B363" s="661" t="s">
        <v>572</v>
      </c>
      <c r="C363" s="661">
        <v>89301212</v>
      </c>
      <c r="D363" s="740" t="s">
        <v>4044</v>
      </c>
      <c r="E363" s="741" t="s">
        <v>2737</v>
      </c>
      <c r="F363" s="661" t="s">
        <v>2727</v>
      </c>
      <c r="G363" s="661" t="s">
        <v>3247</v>
      </c>
      <c r="H363" s="661" t="s">
        <v>573</v>
      </c>
      <c r="I363" s="661" t="s">
        <v>3251</v>
      </c>
      <c r="J363" s="661" t="s">
        <v>3252</v>
      </c>
      <c r="K363" s="661" t="s">
        <v>3253</v>
      </c>
      <c r="L363" s="662">
        <v>1600</v>
      </c>
      <c r="M363" s="662">
        <v>1600</v>
      </c>
      <c r="N363" s="661">
        <v>1</v>
      </c>
      <c r="O363" s="742">
        <v>1</v>
      </c>
      <c r="P363" s="662"/>
      <c r="Q363" s="677">
        <v>0</v>
      </c>
      <c r="R363" s="661"/>
      <c r="S363" s="677">
        <v>0</v>
      </c>
      <c r="T363" s="742"/>
      <c r="U363" s="700">
        <v>0</v>
      </c>
    </row>
    <row r="364" spans="1:21" ht="14.4" customHeight="1" x14ac:dyDescent="0.3">
      <c r="A364" s="660">
        <v>21</v>
      </c>
      <c r="B364" s="661" t="s">
        <v>572</v>
      </c>
      <c r="C364" s="661">
        <v>89301212</v>
      </c>
      <c r="D364" s="740" t="s">
        <v>4044</v>
      </c>
      <c r="E364" s="741" t="s">
        <v>2739</v>
      </c>
      <c r="F364" s="661" t="s">
        <v>2725</v>
      </c>
      <c r="G364" s="661" t="s">
        <v>3259</v>
      </c>
      <c r="H364" s="661" t="s">
        <v>573</v>
      </c>
      <c r="I364" s="661" t="s">
        <v>3260</v>
      </c>
      <c r="J364" s="661" t="s">
        <v>3261</v>
      </c>
      <c r="K364" s="661" t="s">
        <v>3262</v>
      </c>
      <c r="L364" s="662">
        <v>96.84</v>
      </c>
      <c r="M364" s="662">
        <v>96.84</v>
      </c>
      <c r="N364" s="661">
        <v>1</v>
      </c>
      <c r="O364" s="742">
        <v>0.5</v>
      </c>
      <c r="P364" s="662"/>
      <c r="Q364" s="677">
        <v>0</v>
      </c>
      <c r="R364" s="661"/>
      <c r="S364" s="677">
        <v>0</v>
      </c>
      <c r="T364" s="742"/>
      <c r="U364" s="700">
        <v>0</v>
      </c>
    </row>
    <row r="365" spans="1:21" ht="14.4" customHeight="1" x14ac:dyDescent="0.3">
      <c r="A365" s="660">
        <v>21</v>
      </c>
      <c r="B365" s="661" t="s">
        <v>572</v>
      </c>
      <c r="C365" s="661">
        <v>89301212</v>
      </c>
      <c r="D365" s="740" t="s">
        <v>4044</v>
      </c>
      <c r="E365" s="741" t="s">
        <v>2739</v>
      </c>
      <c r="F365" s="661" t="s">
        <v>2725</v>
      </c>
      <c r="G365" s="661" t="s">
        <v>2877</v>
      </c>
      <c r="H365" s="661" t="s">
        <v>573</v>
      </c>
      <c r="I365" s="661" t="s">
        <v>3263</v>
      </c>
      <c r="J365" s="661" t="s">
        <v>3264</v>
      </c>
      <c r="K365" s="661" t="s">
        <v>2992</v>
      </c>
      <c r="L365" s="662">
        <v>85.71</v>
      </c>
      <c r="M365" s="662">
        <v>171.42</v>
      </c>
      <c r="N365" s="661">
        <v>2</v>
      </c>
      <c r="O365" s="742">
        <v>1.5</v>
      </c>
      <c r="P365" s="662">
        <v>85.71</v>
      </c>
      <c r="Q365" s="677">
        <v>0.5</v>
      </c>
      <c r="R365" s="661">
        <v>1</v>
      </c>
      <c r="S365" s="677">
        <v>0.5</v>
      </c>
      <c r="T365" s="742">
        <v>0.5</v>
      </c>
      <c r="U365" s="700">
        <v>0.33333333333333331</v>
      </c>
    </row>
    <row r="366" spans="1:21" ht="14.4" customHeight="1" x14ac:dyDescent="0.3">
      <c r="A366" s="660">
        <v>21</v>
      </c>
      <c r="B366" s="661" t="s">
        <v>572</v>
      </c>
      <c r="C366" s="661">
        <v>89301212</v>
      </c>
      <c r="D366" s="740" t="s">
        <v>4044</v>
      </c>
      <c r="E366" s="741" t="s">
        <v>2739</v>
      </c>
      <c r="F366" s="661" t="s">
        <v>2725</v>
      </c>
      <c r="G366" s="661" t="s">
        <v>2877</v>
      </c>
      <c r="H366" s="661" t="s">
        <v>573</v>
      </c>
      <c r="I366" s="661" t="s">
        <v>675</v>
      </c>
      <c r="J366" s="661" t="s">
        <v>2888</v>
      </c>
      <c r="K366" s="661" t="s">
        <v>2889</v>
      </c>
      <c r="L366" s="662">
        <v>42.85</v>
      </c>
      <c r="M366" s="662">
        <v>42.85</v>
      </c>
      <c r="N366" s="661">
        <v>1</v>
      </c>
      <c r="O366" s="742">
        <v>0.5</v>
      </c>
      <c r="P366" s="662"/>
      <c r="Q366" s="677">
        <v>0</v>
      </c>
      <c r="R366" s="661"/>
      <c r="S366" s="677">
        <v>0</v>
      </c>
      <c r="T366" s="742"/>
      <c r="U366" s="700">
        <v>0</v>
      </c>
    </row>
    <row r="367" spans="1:21" ht="14.4" customHeight="1" x14ac:dyDescent="0.3">
      <c r="A367" s="660">
        <v>21</v>
      </c>
      <c r="B367" s="661" t="s">
        <v>572</v>
      </c>
      <c r="C367" s="661">
        <v>89301212</v>
      </c>
      <c r="D367" s="740" t="s">
        <v>4044</v>
      </c>
      <c r="E367" s="741" t="s">
        <v>2739</v>
      </c>
      <c r="F367" s="661" t="s">
        <v>2725</v>
      </c>
      <c r="G367" s="661" t="s">
        <v>2880</v>
      </c>
      <c r="H367" s="661" t="s">
        <v>573</v>
      </c>
      <c r="I367" s="661" t="s">
        <v>3265</v>
      </c>
      <c r="J367" s="661" t="s">
        <v>3266</v>
      </c>
      <c r="K367" s="661" t="s">
        <v>2664</v>
      </c>
      <c r="L367" s="662">
        <v>10.26</v>
      </c>
      <c r="M367" s="662">
        <v>30.78</v>
      </c>
      <c r="N367" s="661">
        <v>3</v>
      </c>
      <c r="O367" s="742">
        <v>1.5</v>
      </c>
      <c r="P367" s="662"/>
      <c r="Q367" s="677">
        <v>0</v>
      </c>
      <c r="R367" s="661"/>
      <c r="S367" s="677">
        <v>0</v>
      </c>
      <c r="T367" s="742"/>
      <c r="U367" s="700">
        <v>0</v>
      </c>
    </row>
    <row r="368" spans="1:21" ht="14.4" customHeight="1" x14ac:dyDescent="0.3">
      <c r="A368" s="660">
        <v>21</v>
      </c>
      <c r="B368" s="661" t="s">
        <v>572</v>
      </c>
      <c r="C368" s="661">
        <v>89301212</v>
      </c>
      <c r="D368" s="740" t="s">
        <v>4044</v>
      </c>
      <c r="E368" s="741" t="s">
        <v>2739</v>
      </c>
      <c r="F368" s="661" t="s">
        <v>2725</v>
      </c>
      <c r="G368" s="661" t="s">
        <v>2880</v>
      </c>
      <c r="H368" s="661" t="s">
        <v>1429</v>
      </c>
      <c r="I368" s="661" t="s">
        <v>3267</v>
      </c>
      <c r="J368" s="661" t="s">
        <v>3268</v>
      </c>
      <c r="K368" s="661" t="s">
        <v>3269</v>
      </c>
      <c r="L368" s="662">
        <v>15.57</v>
      </c>
      <c r="M368" s="662">
        <v>46.71</v>
      </c>
      <c r="N368" s="661">
        <v>3</v>
      </c>
      <c r="O368" s="742">
        <v>1</v>
      </c>
      <c r="P368" s="662">
        <v>46.71</v>
      </c>
      <c r="Q368" s="677">
        <v>1</v>
      </c>
      <c r="R368" s="661">
        <v>3</v>
      </c>
      <c r="S368" s="677">
        <v>1</v>
      </c>
      <c r="T368" s="742">
        <v>1</v>
      </c>
      <c r="U368" s="700">
        <v>1</v>
      </c>
    </row>
    <row r="369" spans="1:21" ht="14.4" customHeight="1" x14ac:dyDescent="0.3">
      <c r="A369" s="660">
        <v>21</v>
      </c>
      <c r="B369" s="661" t="s">
        <v>572</v>
      </c>
      <c r="C369" s="661">
        <v>89301212</v>
      </c>
      <c r="D369" s="740" t="s">
        <v>4044</v>
      </c>
      <c r="E369" s="741" t="s">
        <v>2739</v>
      </c>
      <c r="F369" s="661" t="s">
        <v>2725</v>
      </c>
      <c r="G369" s="661" t="s">
        <v>2880</v>
      </c>
      <c r="H369" s="661" t="s">
        <v>573</v>
      </c>
      <c r="I369" s="661" t="s">
        <v>3270</v>
      </c>
      <c r="J369" s="661" t="s">
        <v>3271</v>
      </c>
      <c r="K369" s="661" t="s">
        <v>2662</v>
      </c>
      <c r="L369" s="662">
        <v>5.14</v>
      </c>
      <c r="M369" s="662">
        <v>35.979999999999997</v>
      </c>
      <c r="N369" s="661">
        <v>7</v>
      </c>
      <c r="O369" s="742">
        <v>1.5</v>
      </c>
      <c r="P369" s="662">
        <v>10.28</v>
      </c>
      <c r="Q369" s="677">
        <v>0.2857142857142857</v>
      </c>
      <c r="R369" s="661">
        <v>2</v>
      </c>
      <c r="S369" s="677">
        <v>0.2857142857142857</v>
      </c>
      <c r="T369" s="742">
        <v>0.5</v>
      </c>
      <c r="U369" s="700">
        <v>0.33333333333333331</v>
      </c>
    </row>
    <row r="370" spans="1:21" ht="14.4" customHeight="1" x14ac:dyDescent="0.3">
      <c r="A370" s="660">
        <v>21</v>
      </c>
      <c r="B370" s="661" t="s">
        <v>572</v>
      </c>
      <c r="C370" s="661">
        <v>89301212</v>
      </c>
      <c r="D370" s="740" t="s">
        <v>4044</v>
      </c>
      <c r="E370" s="741" t="s">
        <v>2739</v>
      </c>
      <c r="F370" s="661" t="s">
        <v>2725</v>
      </c>
      <c r="G370" s="661" t="s">
        <v>2890</v>
      </c>
      <c r="H370" s="661" t="s">
        <v>573</v>
      </c>
      <c r="I370" s="661" t="s">
        <v>3272</v>
      </c>
      <c r="J370" s="661" t="s">
        <v>3273</v>
      </c>
      <c r="K370" s="661" t="s">
        <v>947</v>
      </c>
      <c r="L370" s="662">
        <v>77.680000000000007</v>
      </c>
      <c r="M370" s="662">
        <v>155.36000000000001</v>
      </c>
      <c r="N370" s="661">
        <v>2</v>
      </c>
      <c r="O370" s="742">
        <v>1</v>
      </c>
      <c r="P370" s="662"/>
      <c r="Q370" s="677">
        <v>0</v>
      </c>
      <c r="R370" s="661"/>
      <c r="S370" s="677">
        <v>0</v>
      </c>
      <c r="T370" s="742"/>
      <c r="U370" s="700">
        <v>0</v>
      </c>
    </row>
    <row r="371" spans="1:21" ht="14.4" customHeight="1" x14ac:dyDescent="0.3">
      <c r="A371" s="660">
        <v>21</v>
      </c>
      <c r="B371" s="661" t="s">
        <v>572</v>
      </c>
      <c r="C371" s="661">
        <v>89301212</v>
      </c>
      <c r="D371" s="740" t="s">
        <v>4044</v>
      </c>
      <c r="E371" s="741" t="s">
        <v>2739</v>
      </c>
      <c r="F371" s="661" t="s">
        <v>2725</v>
      </c>
      <c r="G371" s="661" t="s">
        <v>3076</v>
      </c>
      <c r="H371" s="661" t="s">
        <v>1429</v>
      </c>
      <c r="I371" s="661" t="s">
        <v>3077</v>
      </c>
      <c r="J371" s="661" t="s">
        <v>3078</v>
      </c>
      <c r="K371" s="661" t="s">
        <v>3079</v>
      </c>
      <c r="L371" s="662">
        <v>769.6</v>
      </c>
      <c r="M371" s="662">
        <v>2308.8000000000002</v>
      </c>
      <c r="N371" s="661">
        <v>3</v>
      </c>
      <c r="O371" s="742">
        <v>0.5</v>
      </c>
      <c r="P371" s="662">
        <v>2308.8000000000002</v>
      </c>
      <c r="Q371" s="677">
        <v>1</v>
      </c>
      <c r="R371" s="661">
        <v>3</v>
      </c>
      <c r="S371" s="677">
        <v>1</v>
      </c>
      <c r="T371" s="742">
        <v>0.5</v>
      </c>
      <c r="U371" s="700">
        <v>1</v>
      </c>
    </row>
    <row r="372" spans="1:21" ht="14.4" customHeight="1" x14ac:dyDescent="0.3">
      <c r="A372" s="660">
        <v>21</v>
      </c>
      <c r="B372" s="661" t="s">
        <v>572</v>
      </c>
      <c r="C372" s="661">
        <v>89301212</v>
      </c>
      <c r="D372" s="740" t="s">
        <v>4044</v>
      </c>
      <c r="E372" s="741" t="s">
        <v>2739</v>
      </c>
      <c r="F372" s="661" t="s">
        <v>2725</v>
      </c>
      <c r="G372" s="661" t="s">
        <v>2779</v>
      </c>
      <c r="H372" s="661" t="s">
        <v>573</v>
      </c>
      <c r="I372" s="661" t="s">
        <v>2780</v>
      </c>
      <c r="J372" s="661" t="s">
        <v>2781</v>
      </c>
      <c r="K372" s="661" t="s">
        <v>2782</v>
      </c>
      <c r="L372" s="662">
        <v>1540.82</v>
      </c>
      <c r="M372" s="662">
        <v>23112.3</v>
      </c>
      <c r="N372" s="661">
        <v>15</v>
      </c>
      <c r="O372" s="742">
        <v>5</v>
      </c>
      <c r="P372" s="662">
        <v>13867.38</v>
      </c>
      <c r="Q372" s="677">
        <v>0.6</v>
      </c>
      <c r="R372" s="661">
        <v>9</v>
      </c>
      <c r="S372" s="677">
        <v>0.6</v>
      </c>
      <c r="T372" s="742">
        <v>3</v>
      </c>
      <c r="U372" s="700">
        <v>0.6</v>
      </c>
    </row>
    <row r="373" spans="1:21" ht="14.4" customHeight="1" x14ac:dyDescent="0.3">
      <c r="A373" s="660">
        <v>21</v>
      </c>
      <c r="B373" s="661" t="s">
        <v>572</v>
      </c>
      <c r="C373" s="661">
        <v>89301212</v>
      </c>
      <c r="D373" s="740" t="s">
        <v>4044</v>
      </c>
      <c r="E373" s="741" t="s">
        <v>2739</v>
      </c>
      <c r="F373" s="661" t="s">
        <v>2725</v>
      </c>
      <c r="G373" s="661" t="s">
        <v>3274</v>
      </c>
      <c r="H373" s="661" t="s">
        <v>1429</v>
      </c>
      <c r="I373" s="661" t="s">
        <v>3275</v>
      </c>
      <c r="J373" s="661" t="s">
        <v>3276</v>
      </c>
      <c r="K373" s="661" t="s">
        <v>3277</v>
      </c>
      <c r="L373" s="662">
        <v>416.37</v>
      </c>
      <c r="M373" s="662">
        <v>416.37</v>
      </c>
      <c r="N373" s="661">
        <v>1</v>
      </c>
      <c r="O373" s="742">
        <v>0.5</v>
      </c>
      <c r="P373" s="662"/>
      <c r="Q373" s="677">
        <v>0</v>
      </c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21</v>
      </c>
      <c r="B374" s="661" t="s">
        <v>572</v>
      </c>
      <c r="C374" s="661">
        <v>89301212</v>
      </c>
      <c r="D374" s="740" t="s">
        <v>4044</v>
      </c>
      <c r="E374" s="741" t="s">
        <v>2739</v>
      </c>
      <c r="F374" s="661" t="s">
        <v>2725</v>
      </c>
      <c r="G374" s="661" t="s">
        <v>3278</v>
      </c>
      <c r="H374" s="661" t="s">
        <v>1429</v>
      </c>
      <c r="I374" s="661" t="s">
        <v>2195</v>
      </c>
      <c r="J374" s="661" t="s">
        <v>2196</v>
      </c>
      <c r="K374" s="661" t="s">
        <v>2197</v>
      </c>
      <c r="L374" s="662">
        <v>65.540000000000006</v>
      </c>
      <c r="M374" s="662">
        <v>131.08000000000001</v>
      </c>
      <c r="N374" s="661">
        <v>2</v>
      </c>
      <c r="O374" s="742">
        <v>0.5</v>
      </c>
      <c r="P374" s="662"/>
      <c r="Q374" s="677">
        <v>0</v>
      </c>
      <c r="R374" s="661"/>
      <c r="S374" s="677">
        <v>0</v>
      </c>
      <c r="T374" s="742"/>
      <c r="U374" s="700">
        <v>0</v>
      </c>
    </row>
    <row r="375" spans="1:21" ht="14.4" customHeight="1" x14ac:dyDescent="0.3">
      <c r="A375" s="660">
        <v>21</v>
      </c>
      <c r="B375" s="661" t="s">
        <v>572</v>
      </c>
      <c r="C375" s="661">
        <v>89301212</v>
      </c>
      <c r="D375" s="740" t="s">
        <v>4044</v>
      </c>
      <c r="E375" s="741" t="s">
        <v>2739</v>
      </c>
      <c r="F375" s="661" t="s">
        <v>2725</v>
      </c>
      <c r="G375" s="661" t="s">
        <v>2996</v>
      </c>
      <c r="H375" s="661" t="s">
        <v>573</v>
      </c>
      <c r="I375" s="661" t="s">
        <v>834</v>
      </c>
      <c r="J375" s="661" t="s">
        <v>2997</v>
      </c>
      <c r="K375" s="661" t="s">
        <v>2998</v>
      </c>
      <c r="L375" s="662">
        <v>0</v>
      </c>
      <c r="M375" s="662">
        <v>0</v>
      </c>
      <c r="N375" s="661">
        <v>3</v>
      </c>
      <c r="O375" s="742">
        <v>0.5</v>
      </c>
      <c r="P375" s="662">
        <v>0</v>
      </c>
      <c r="Q375" s="677"/>
      <c r="R375" s="661">
        <v>3</v>
      </c>
      <c r="S375" s="677">
        <v>1</v>
      </c>
      <c r="T375" s="742">
        <v>0.5</v>
      </c>
      <c r="U375" s="700">
        <v>1</v>
      </c>
    </row>
    <row r="376" spans="1:21" ht="14.4" customHeight="1" x14ac:dyDescent="0.3">
      <c r="A376" s="660">
        <v>21</v>
      </c>
      <c r="B376" s="661" t="s">
        <v>572</v>
      </c>
      <c r="C376" s="661">
        <v>89301212</v>
      </c>
      <c r="D376" s="740" t="s">
        <v>4044</v>
      </c>
      <c r="E376" s="741" t="s">
        <v>2739</v>
      </c>
      <c r="F376" s="661" t="s">
        <v>2725</v>
      </c>
      <c r="G376" s="661" t="s">
        <v>2996</v>
      </c>
      <c r="H376" s="661" t="s">
        <v>573</v>
      </c>
      <c r="I376" s="661" t="s">
        <v>838</v>
      </c>
      <c r="J376" s="661" t="s">
        <v>3279</v>
      </c>
      <c r="K376" s="661" t="s">
        <v>1510</v>
      </c>
      <c r="L376" s="662">
        <v>0</v>
      </c>
      <c r="M376" s="662">
        <v>0</v>
      </c>
      <c r="N376" s="661">
        <v>8</v>
      </c>
      <c r="O376" s="742">
        <v>2</v>
      </c>
      <c r="P376" s="662">
        <v>0</v>
      </c>
      <c r="Q376" s="677"/>
      <c r="R376" s="661">
        <v>5</v>
      </c>
      <c r="S376" s="677">
        <v>0.625</v>
      </c>
      <c r="T376" s="742">
        <v>1.5</v>
      </c>
      <c r="U376" s="700">
        <v>0.75</v>
      </c>
    </row>
    <row r="377" spans="1:21" ht="14.4" customHeight="1" x14ac:dyDescent="0.3">
      <c r="A377" s="660">
        <v>21</v>
      </c>
      <c r="B377" s="661" t="s">
        <v>572</v>
      </c>
      <c r="C377" s="661">
        <v>89301212</v>
      </c>
      <c r="D377" s="740" t="s">
        <v>4044</v>
      </c>
      <c r="E377" s="741" t="s">
        <v>2739</v>
      </c>
      <c r="F377" s="661" t="s">
        <v>2725</v>
      </c>
      <c r="G377" s="661" t="s">
        <v>2996</v>
      </c>
      <c r="H377" s="661" t="s">
        <v>573</v>
      </c>
      <c r="I377" s="661" t="s">
        <v>3280</v>
      </c>
      <c r="J377" s="661" t="s">
        <v>2997</v>
      </c>
      <c r="K377" s="661" t="s">
        <v>2998</v>
      </c>
      <c r="L377" s="662">
        <v>0</v>
      </c>
      <c r="M377" s="662">
        <v>0</v>
      </c>
      <c r="N377" s="661">
        <v>2</v>
      </c>
      <c r="O377" s="742">
        <v>1</v>
      </c>
      <c r="P377" s="662">
        <v>0</v>
      </c>
      <c r="Q377" s="677"/>
      <c r="R377" s="661">
        <v>2</v>
      </c>
      <c r="S377" s="677">
        <v>1</v>
      </c>
      <c r="T377" s="742">
        <v>1</v>
      </c>
      <c r="U377" s="700">
        <v>1</v>
      </c>
    </row>
    <row r="378" spans="1:21" ht="14.4" customHeight="1" x14ac:dyDescent="0.3">
      <c r="A378" s="660">
        <v>21</v>
      </c>
      <c r="B378" s="661" t="s">
        <v>572</v>
      </c>
      <c r="C378" s="661">
        <v>89301212</v>
      </c>
      <c r="D378" s="740" t="s">
        <v>4044</v>
      </c>
      <c r="E378" s="741" t="s">
        <v>2739</v>
      </c>
      <c r="F378" s="661" t="s">
        <v>2725</v>
      </c>
      <c r="G378" s="661" t="s">
        <v>3087</v>
      </c>
      <c r="H378" s="661" t="s">
        <v>1429</v>
      </c>
      <c r="I378" s="661" t="s">
        <v>3281</v>
      </c>
      <c r="J378" s="661" t="s">
        <v>3282</v>
      </c>
      <c r="K378" s="661" t="s">
        <v>3283</v>
      </c>
      <c r="L378" s="662">
        <v>754.04</v>
      </c>
      <c r="M378" s="662">
        <v>754.04</v>
      </c>
      <c r="N378" s="661">
        <v>1</v>
      </c>
      <c r="O378" s="742">
        <v>0.5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21</v>
      </c>
      <c r="B379" s="661" t="s">
        <v>572</v>
      </c>
      <c r="C379" s="661">
        <v>89301212</v>
      </c>
      <c r="D379" s="740" t="s">
        <v>4044</v>
      </c>
      <c r="E379" s="741" t="s">
        <v>2739</v>
      </c>
      <c r="F379" s="661" t="s">
        <v>2725</v>
      </c>
      <c r="G379" s="661" t="s">
        <v>3087</v>
      </c>
      <c r="H379" s="661" t="s">
        <v>1429</v>
      </c>
      <c r="I379" s="661" t="s">
        <v>3088</v>
      </c>
      <c r="J379" s="661" t="s">
        <v>3089</v>
      </c>
      <c r="K379" s="661" t="s">
        <v>3090</v>
      </c>
      <c r="L379" s="662">
        <v>1508.08</v>
      </c>
      <c r="M379" s="662">
        <v>3016.16</v>
      </c>
      <c r="N379" s="661">
        <v>2</v>
      </c>
      <c r="O379" s="742">
        <v>0.5</v>
      </c>
      <c r="P379" s="662">
        <v>3016.16</v>
      </c>
      <c r="Q379" s="677">
        <v>1</v>
      </c>
      <c r="R379" s="661">
        <v>2</v>
      </c>
      <c r="S379" s="677">
        <v>1</v>
      </c>
      <c r="T379" s="742">
        <v>0.5</v>
      </c>
      <c r="U379" s="700">
        <v>1</v>
      </c>
    </row>
    <row r="380" spans="1:21" ht="14.4" customHeight="1" x14ac:dyDescent="0.3">
      <c r="A380" s="660">
        <v>21</v>
      </c>
      <c r="B380" s="661" t="s">
        <v>572</v>
      </c>
      <c r="C380" s="661">
        <v>89301212</v>
      </c>
      <c r="D380" s="740" t="s">
        <v>4044</v>
      </c>
      <c r="E380" s="741" t="s">
        <v>2739</v>
      </c>
      <c r="F380" s="661" t="s">
        <v>2725</v>
      </c>
      <c r="G380" s="661" t="s">
        <v>3284</v>
      </c>
      <c r="H380" s="661" t="s">
        <v>573</v>
      </c>
      <c r="I380" s="661" t="s">
        <v>3285</v>
      </c>
      <c r="J380" s="661" t="s">
        <v>3286</v>
      </c>
      <c r="K380" s="661" t="s">
        <v>3287</v>
      </c>
      <c r="L380" s="662">
        <v>18.63</v>
      </c>
      <c r="M380" s="662">
        <v>37.26</v>
      </c>
      <c r="N380" s="661">
        <v>2</v>
      </c>
      <c r="O380" s="742">
        <v>0.5</v>
      </c>
      <c r="P380" s="662">
        <v>37.26</v>
      </c>
      <c r="Q380" s="677">
        <v>1</v>
      </c>
      <c r="R380" s="661">
        <v>2</v>
      </c>
      <c r="S380" s="677">
        <v>1</v>
      </c>
      <c r="T380" s="742">
        <v>0.5</v>
      </c>
      <c r="U380" s="700">
        <v>1</v>
      </c>
    </row>
    <row r="381" spans="1:21" ht="14.4" customHeight="1" x14ac:dyDescent="0.3">
      <c r="A381" s="660">
        <v>21</v>
      </c>
      <c r="B381" s="661" t="s">
        <v>572</v>
      </c>
      <c r="C381" s="661">
        <v>89301212</v>
      </c>
      <c r="D381" s="740" t="s">
        <v>4044</v>
      </c>
      <c r="E381" s="741" t="s">
        <v>2739</v>
      </c>
      <c r="F381" s="661" t="s">
        <v>2725</v>
      </c>
      <c r="G381" s="661" t="s">
        <v>2895</v>
      </c>
      <c r="H381" s="661" t="s">
        <v>1429</v>
      </c>
      <c r="I381" s="661" t="s">
        <v>1519</v>
      </c>
      <c r="J381" s="661" t="s">
        <v>1520</v>
      </c>
      <c r="K381" s="661" t="s">
        <v>2629</v>
      </c>
      <c r="L381" s="662">
        <v>65.989999999999995</v>
      </c>
      <c r="M381" s="662">
        <v>395.93999999999994</v>
      </c>
      <c r="N381" s="661">
        <v>6</v>
      </c>
      <c r="O381" s="742">
        <v>1.5</v>
      </c>
      <c r="P381" s="662">
        <v>329.94999999999993</v>
      </c>
      <c r="Q381" s="677">
        <v>0.83333333333333326</v>
      </c>
      <c r="R381" s="661">
        <v>5</v>
      </c>
      <c r="S381" s="677">
        <v>0.83333333333333337</v>
      </c>
      <c r="T381" s="742">
        <v>1</v>
      </c>
      <c r="U381" s="700">
        <v>0.66666666666666663</v>
      </c>
    </row>
    <row r="382" spans="1:21" ht="14.4" customHeight="1" x14ac:dyDescent="0.3">
      <c r="A382" s="660">
        <v>21</v>
      </c>
      <c r="B382" s="661" t="s">
        <v>572</v>
      </c>
      <c r="C382" s="661">
        <v>89301212</v>
      </c>
      <c r="D382" s="740" t="s">
        <v>4044</v>
      </c>
      <c r="E382" s="741" t="s">
        <v>2739</v>
      </c>
      <c r="F382" s="661" t="s">
        <v>2725</v>
      </c>
      <c r="G382" s="661" t="s">
        <v>2895</v>
      </c>
      <c r="H382" s="661" t="s">
        <v>1429</v>
      </c>
      <c r="I382" s="661" t="s">
        <v>1545</v>
      </c>
      <c r="J382" s="661" t="s">
        <v>1546</v>
      </c>
      <c r="K382" s="661" t="s">
        <v>2666</v>
      </c>
      <c r="L382" s="662">
        <v>132</v>
      </c>
      <c r="M382" s="662">
        <v>396</v>
      </c>
      <c r="N382" s="661">
        <v>3</v>
      </c>
      <c r="O382" s="742">
        <v>0.5</v>
      </c>
      <c r="P382" s="662"/>
      <c r="Q382" s="677">
        <v>0</v>
      </c>
      <c r="R382" s="661"/>
      <c r="S382" s="677">
        <v>0</v>
      </c>
      <c r="T382" s="742"/>
      <c r="U382" s="700">
        <v>0</v>
      </c>
    </row>
    <row r="383" spans="1:21" ht="14.4" customHeight="1" x14ac:dyDescent="0.3">
      <c r="A383" s="660">
        <v>21</v>
      </c>
      <c r="B383" s="661" t="s">
        <v>572</v>
      </c>
      <c r="C383" s="661">
        <v>89301212</v>
      </c>
      <c r="D383" s="740" t="s">
        <v>4044</v>
      </c>
      <c r="E383" s="741" t="s">
        <v>2739</v>
      </c>
      <c r="F383" s="661" t="s">
        <v>2725</v>
      </c>
      <c r="G383" s="661" t="s">
        <v>2932</v>
      </c>
      <c r="H383" s="661" t="s">
        <v>573</v>
      </c>
      <c r="I383" s="661" t="s">
        <v>987</v>
      </c>
      <c r="J383" s="661" t="s">
        <v>2148</v>
      </c>
      <c r="K383" s="661" t="s">
        <v>989</v>
      </c>
      <c r="L383" s="662">
        <v>113.66</v>
      </c>
      <c r="M383" s="662">
        <v>227.32</v>
      </c>
      <c r="N383" s="661">
        <v>2</v>
      </c>
      <c r="O383" s="742">
        <v>1</v>
      </c>
      <c r="P383" s="662"/>
      <c r="Q383" s="677">
        <v>0</v>
      </c>
      <c r="R383" s="661"/>
      <c r="S383" s="677">
        <v>0</v>
      </c>
      <c r="T383" s="742"/>
      <c r="U383" s="700">
        <v>0</v>
      </c>
    </row>
    <row r="384" spans="1:21" ht="14.4" customHeight="1" x14ac:dyDescent="0.3">
      <c r="A384" s="660">
        <v>21</v>
      </c>
      <c r="B384" s="661" t="s">
        <v>572</v>
      </c>
      <c r="C384" s="661">
        <v>89301212</v>
      </c>
      <c r="D384" s="740" t="s">
        <v>4044</v>
      </c>
      <c r="E384" s="741" t="s">
        <v>2739</v>
      </c>
      <c r="F384" s="661" t="s">
        <v>2725</v>
      </c>
      <c r="G384" s="661" t="s">
        <v>2761</v>
      </c>
      <c r="H384" s="661" t="s">
        <v>573</v>
      </c>
      <c r="I384" s="661" t="s">
        <v>1062</v>
      </c>
      <c r="J384" s="661" t="s">
        <v>1063</v>
      </c>
      <c r="K384" s="661" t="s">
        <v>1064</v>
      </c>
      <c r="L384" s="662">
        <v>344</v>
      </c>
      <c r="M384" s="662">
        <v>688</v>
      </c>
      <c r="N384" s="661">
        <v>2</v>
      </c>
      <c r="O384" s="742">
        <v>0.5</v>
      </c>
      <c r="P384" s="662"/>
      <c r="Q384" s="677">
        <v>0</v>
      </c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21</v>
      </c>
      <c r="B385" s="661" t="s">
        <v>572</v>
      </c>
      <c r="C385" s="661">
        <v>89301212</v>
      </c>
      <c r="D385" s="740" t="s">
        <v>4044</v>
      </c>
      <c r="E385" s="741" t="s">
        <v>2739</v>
      </c>
      <c r="F385" s="661" t="s">
        <v>2725</v>
      </c>
      <c r="G385" s="661" t="s">
        <v>2761</v>
      </c>
      <c r="H385" s="661" t="s">
        <v>573</v>
      </c>
      <c r="I385" s="661" t="s">
        <v>2770</v>
      </c>
      <c r="J385" s="661" t="s">
        <v>1063</v>
      </c>
      <c r="K385" s="661" t="s">
        <v>1514</v>
      </c>
      <c r="L385" s="662">
        <v>0</v>
      </c>
      <c r="M385" s="662">
        <v>0</v>
      </c>
      <c r="N385" s="661">
        <v>7</v>
      </c>
      <c r="O385" s="742">
        <v>3</v>
      </c>
      <c r="P385" s="662">
        <v>0</v>
      </c>
      <c r="Q385" s="677"/>
      <c r="R385" s="661">
        <v>4</v>
      </c>
      <c r="S385" s="677">
        <v>0.5714285714285714</v>
      </c>
      <c r="T385" s="742">
        <v>1.5</v>
      </c>
      <c r="U385" s="700">
        <v>0.5</v>
      </c>
    </row>
    <row r="386" spans="1:21" ht="14.4" customHeight="1" x14ac:dyDescent="0.3">
      <c r="A386" s="660">
        <v>21</v>
      </c>
      <c r="B386" s="661" t="s">
        <v>572</v>
      </c>
      <c r="C386" s="661">
        <v>89301212</v>
      </c>
      <c r="D386" s="740" t="s">
        <v>4044</v>
      </c>
      <c r="E386" s="741" t="s">
        <v>2739</v>
      </c>
      <c r="F386" s="661" t="s">
        <v>2725</v>
      </c>
      <c r="G386" s="661" t="s">
        <v>2762</v>
      </c>
      <c r="H386" s="661" t="s">
        <v>573</v>
      </c>
      <c r="I386" s="661" t="s">
        <v>1965</v>
      </c>
      <c r="J386" s="661" t="s">
        <v>1966</v>
      </c>
      <c r="K386" s="661" t="s">
        <v>1967</v>
      </c>
      <c r="L386" s="662">
        <v>64.56</v>
      </c>
      <c r="M386" s="662">
        <v>193.68</v>
      </c>
      <c r="N386" s="661">
        <v>3</v>
      </c>
      <c r="O386" s="742">
        <v>0.5</v>
      </c>
      <c r="P386" s="662">
        <v>193.68</v>
      </c>
      <c r="Q386" s="677">
        <v>1</v>
      </c>
      <c r="R386" s="661">
        <v>3</v>
      </c>
      <c r="S386" s="677">
        <v>1</v>
      </c>
      <c r="T386" s="742">
        <v>0.5</v>
      </c>
      <c r="U386" s="700">
        <v>1</v>
      </c>
    </row>
    <row r="387" spans="1:21" ht="14.4" customHeight="1" x14ac:dyDescent="0.3">
      <c r="A387" s="660">
        <v>21</v>
      </c>
      <c r="B387" s="661" t="s">
        <v>572</v>
      </c>
      <c r="C387" s="661">
        <v>89301212</v>
      </c>
      <c r="D387" s="740" t="s">
        <v>4044</v>
      </c>
      <c r="E387" s="741" t="s">
        <v>2739</v>
      </c>
      <c r="F387" s="661" t="s">
        <v>2725</v>
      </c>
      <c r="G387" s="661" t="s">
        <v>2937</v>
      </c>
      <c r="H387" s="661" t="s">
        <v>573</v>
      </c>
      <c r="I387" s="661" t="s">
        <v>710</v>
      </c>
      <c r="J387" s="661" t="s">
        <v>711</v>
      </c>
      <c r="K387" s="661" t="s">
        <v>2676</v>
      </c>
      <c r="L387" s="662">
        <v>110.28</v>
      </c>
      <c r="M387" s="662">
        <v>330.84000000000003</v>
      </c>
      <c r="N387" s="661">
        <v>3</v>
      </c>
      <c r="O387" s="742">
        <v>0.5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21</v>
      </c>
      <c r="B388" s="661" t="s">
        <v>572</v>
      </c>
      <c r="C388" s="661">
        <v>89301212</v>
      </c>
      <c r="D388" s="740" t="s">
        <v>4044</v>
      </c>
      <c r="E388" s="741" t="s">
        <v>2739</v>
      </c>
      <c r="F388" s="661" t="s">
        <v>2725</v>
      </c>
      <c r="G388" s="661" t="s">
        <v>2896</v>
      </c>
      <c r="H388" s="661" t="s">
        <v>573</v>
      </c>
      <c r="I388" s="661" t="s">
        <v>1054</v>
      </c>
      <c r="J388" s="661" t="s">
        <v>2897</v>
      </c>
      <c r="K388" s="661" t="s">
        <v>2898</v>
      </c>
      <c r="L388" s="662">
        <v>24.68</v>
      </c>
      <c r="M388" s="662">
        <v>49.36</v>
      </c>
      <c r="N388" s="661">
        <v>2</v>
      </c>
      <c r="O388" s="742">
        <v>1</v>
      </c>
      <c r="P388" s="662">
        <v>49.36</v>
      </c>
      <c r="Q388" s="677">
        <v>1</v>
      </c>
      <c r="R388" s="661">
        <v>2</v>
      </c>
      <c r="S388" s="677">
        <v>1</v>
      </c>
      <c r="T388" s="742">
        <v>1</v>
      </c>
      <c r="U388" s="700">
        <v>1</v>
      </c>
    </row>
    <row r="389" spans="1:21" ht="14.4" customHeight="1" x14ac:dyDescent="0.3">
      <c r="A389" s="660">
        <v>21</v>
      </c>
      <c r="B389" s="661" t="s">
        <v>572</v>
      </c>
      <c r="C389" s="661">
        <v>89301212</v>
      </c>
      <c r="D389" s="740" t="s">
        <v>4044</v>
      </c>
      <c r="E389" s="741" t="s">
        <v>2739</v>
      </c>
      <c r="F389" s="661" t="s">
        <v>2725</v>
      </c>
      <c r="G389" s="661" t="s">
        <v>3013</v>
      </c>
      <c r="H389" s="661" t="s">
        <v>573</v>
      </c>
      <c r="I389" s="661" t="s">
        <v>3288</v>
      </c>
      <c r="J389" s="661" t="s">
        <v>3015</v>
      </c>
      <c r="K389" s="661" t="s">
        <v>3289</v>
      </c>
      <c r="L389" s="662">
        <v>923.74</v>
      </c>
      <c r="M389" s="662">
        <v>3694.96</v>
      </c>
      <c r="N389" s="661">
        <v>4</v>
      </c>
      <c r="O389" s="742">
        <v>1</v>
      </c>
      <c r="P389" s="662">
        <v>3694.96</v>
      </c>
      <c r="Q389" s="677">
        <v>1</v>
      </c>
      <c r="R389" s="661">
        <v>4</v>
      </c>
      <c r="S389" s="677">
        <v>1</v>
      </c>
      <c r="T389" s="742">
        <v>1</v>
      </c>
      <c r="U389" s="700">
        <v>1</v>
      </c>
    </row>
    <row r="390" spans="1:21" ht="14.4" customHeight="1" x14ac:dyDescent="0.3">
      <c r="A390" s="660">
        <v>21</v>
      </c>
      <c r="B390" s="661" t="s">
        <v>572</v>
      </c>
      <c r="C390" s="661">
        <v>89301212</v>
      </c>
      <c r="D390" s="740" t="s">
        <v>4044</v>
      </c>
      <c r="E390" s="741" t="s">
        <v>2739</v>
      </c>
      <c r="F390" s="661" t="s">
        <v>2725</v>
      </c>
      <c r="G390" s="661" t="s">
        <v>3290</v>
      </c>
      <c r="H390" s="661" t="s">
        <v>1429</v>
      </c>
      <c r="I390" s="661" t="s">
        <v>3291</v>
      </c>
      <c r="J390" s="661" t="s">
        <v>3292</v>
      </c>
      <c r="K390" s="661" t="s">
        <v>3293</v>
      </c>
      <c r="L390" s="662">
        <v>769.6</v>
      </c>
      <c r="M390" s="662">
        <v>3078.4</v>
      </c>
      <c r="N390" s="661">
        <v>4</v>
      </c>
      <c r="O390" s="742">
        <v>1.5</v>
      </c>
      <c r="P390" s="662">
        <v>3078.4</v>
      </c>
      <c r="Q390" s="677">
        <v>1</v>
      </c>
      <c r="R390" s="661">
        <v>4</v>
      </c>
      <c r="S390" s="677">
        <v>1</v>
      </c>
      <c r="T390" s="742">
        <v>1.5</v>
      </c>
      <c r="U390" s="700">
        <v>1</v>
      </c>
    </row>
    <row r="391" spans="1:21" ht="14.4" customHeight="1" x14ac:dyDescent="0.3">
      <c r="A391" s="660">
        <v>21</v>
      </c>
      <c r="B391" s="661" t="s">
        <v>572</v>
      </c>
      <c r="C391" s="661">
        <v>89301212</v>
      </c>
      <c r="D391" s="740" t="s">
        <v>4044</v>
      </c>
      <c r="E391" s="741" t="s">
        <v>2739</v>
      </c>
      <c r="F391" s="661" t="s">
        <v>2725</v>
      </c>
      <c r="G391" s="661" t="s">
        <v>2835</v>
      </c>
      <c r="H391" s="661" t="s">
        <v>573</v>
      </c>
      <c r="I391" s="661" t="s">
        <v>3206</v>
      </c>
      <c r="J391" s="661" t="s">
        <v>2837</v>
      </c>
      <c r="K391" s="661" t="s">
        <v>3207</v>
      </c>
      <c r="L391" s="662">
        <v>5322.08</v>
      </c>
      <c r="M391" s="662">
        <v>15966.24</v>
      </c>
      <c r="N391" s="661">
        <v>3</v>
      </c>
      <c r="O391" s="742">
        <v>2</v>
      </c>
      <c r="P391" s="662">
        <v>15966.24</v>
      </c>
      <c r="Q391" s="677">
        <v>1</v>
      </c>
      <c r="R391" s="661">
        <v>3</v>
      </c>
      <c r="S391" s="677">
        <v>1</v>
      </c>
      <c r="T391" s="742">
        <v>2</v>
      </c>
      <c r="U391" s="700">
        <v>1</v>
      </c>
    </row>
    <row r="392" spans="1:21" ht="14.4" customHeight="1" x14ac:dyDescent="0.3">
      <c r="A392" s="660">
        <v>21</v>
      </c>
      <c r="B392" s="661" t="s">
        <v>572</v>
      </c>
      <c r="C392" s="661">
        <v>89301212</v>
      </c>
      <c r="D392" s="740" t="s">
        <v>4044</v>
      </c>
      <c r="E392" s="741" t="s">
        <v>2739</v>
      </c>
      <c r="F392" s="661" t="s">
        <v>2725</v>
      </c>
      <c r="G392" s="661" t="s">
        <v>2835</v>
      </c>
      <c r="H392" s="661" t="s">
        <v>573</v>
      </c>
      <c r="I392" s="661" t="s">
        <v>1875</v>
      </c>
      <c r="J392" s="661" t="s">
        <v>3021</v>
      </c>
      <c r="K392" s="661" t="s">
        <v>3022</v>
      </c>
      <c r="L392" s="662">
        <v>484.75</v>
      </c>
      <c r="M392" s="662">
        <v>1454.25</v>
      </c>
      <c r="N392" s="661">
        <v>3</v>
      </c>
      <c r="O392" s="742">
        <v>2</v>
      </c>
      <c r="P392" s="662">
        <v>1454.25</v>
      </c>
      <c r="Q392" s="677">
        <v>1</v>
      </c>
      <c r="R392" s="661">
        <v>3</v>
      </c>
      <c r="S392" s="677">
        <v>1</v>
      </c>
      <c r="T392" s="742">
        <v>2</v>
      </c>
      <c r="U392" s="700">
        <v>1</v>
      </c>
    </row>
    <row r="393" spans="1:21" ht="14.4" customHeight="1" x14ac:dyDescent="0.3">
      <c r="A393" s="660">
        <v>21</v>
      </c>
      <c r="B393" s="661" t="s">
        <v>572</v>
      </c>
      <c r="C393" s="661">
        <v>89301212</v>
      </c>
      <c r="D393" s="740" t="s">
        <v>4044</v>
      </c>
      <c r="E393" s="741" t="s">
        <v>2739</v>
      </c>
      <c r="F393" s="661" t="s">
        <v>2725</v>
      </c>
      <c r="G393" s="661" t="s">
        <v>2835</v>
      </c>
      <c r="H393" s="661" t="s">
        <v>573</v>
      </c>
      <c r="I393" s="661" t="s">
        <v>1066</v>
      </c>
      <c r="J393" s="661" t="s">
        <v>2966</v>
      </c>
      <c r="K393" s="661" t="s">
        <v>2967</v>
      </c>
      <c r="L393" s="662">
        <v>969.48</v>
      </c>
      <c r="M393" s="662">
        <v>3877.92</v>
      </c>
      <c r="N393" s="661">
        <v>4</v>
      </c>
      <c r="O393" s="742">
        <v>2</v>
      </c>
      <c r="P393" s="662">
        <v>969.48</v>
      </c>
      <c r="Q393" s="677">
        <v>0.25</v>
      </c>
      <c r="R393" s="661">
        <v>1</v>
      </c>
      <c r="S393" s="677">
        <v>0.25</v>
      </c>
      <c r="T393" s="742">
        <v>1</v>
      </c>
      <c r="U393" s="700">
        <v>0.5</v>
      </c>
    </row>
    <row r="394" spans="1:21" ht="14.4" customHeight="1" x14ac:dyDescent="0.3">
      <c r="A394" s="660">
        <v>21</v>
      </c>
      <c r="B394" s="661" t="s">
        <v>572</v>
      </c>
      <c r="C394" s="661">
        <v>89301212</v>
      </c>
      <c r="D394" s="740" t="s">
        <v>4044</v>
      </c>
      <c r="E394" s="741" t="s">
        <v>2739</v>
      </c>
      <c r="F394" s="661" t="s">
        <v>2725</v>
      </c>
      <c r="G394" s="661" t="s">
        <v>2835</v>
      </c>
      <c r="H394" s="661" t="s">
        <v>573</v>
      </c>
      <c r="I394" s="661" t="s">
        <v>3294</v>
      </c>
      <c r="J394" s="661" t="s">
        <v>3295</v>
      </c>
      <c r="K394" s="661" t="s">
        <v>3296</v>
      </c>
      <c r="L394" s="662">
        <v>484.75</v>
      </c>
      <c r="M394" s="662">
        <v>969.5</v>
      </c>
      <c r="N394" s="661">
        <v>2</v>
      </c>
      <c r="O394" s="742">
        <v>2</v>
      </c>
      <c r="P394" s="662">
        <v>969.5</v>
      </c>
      <c r="Q394" s="677">
        <v>1</v>
      </c>
      <c r="R394" s="661">
        <v>2</v>
      </c>
      <c r="S394" s="677">
        <v>1</v>
      </c>
      <c r="T394" s="742">
        <v>2</v>
      </c>
      <c r="U394" s="700">
        <v>1</v>
      </c>
    </row>
    <row r="395" spans="1:21" ht="14.4" customHeight="1" x14ac:dyDescent="0.3">
      <c r="A395" s="660">
        <v>21</v>
      </c>
      <c r="B395" s="661" t="s">
        <v>572</v>
      </c>
      <c r="C395" s="661">
        <v>89301212</v>
      </c>
      <c r="D395" s="740" t="s">
        <v>4044</v>
      </c>
      <c r="E395" s="741" t="s">
        <v>2739</v>
      </c>
      <c r="F395" s="661" t="s">
        <v>2725</v>
      </c>
      <c r="G395" s="661" t="s">
        <v>2835</v>
      </c>
      <c r="H395" s="661" t="s">
        <v>573</v>
      </c>
      <c r="I395" s="661" t="s">
        <v>3297</v>
      </c>
      <c r="J395" s="661" t="s">
        <v>3298</v>
      </c>
      <c r="K395" s="661" t="s">
        <v>3205</v>
      </c>
      <c r="L395" s="662">
        <v>232.68</v>
      </c>
      <c r="M395" s="662">
        <v>1396.08</v>
      </c>
      <c r="N395" s="661">
        <v>6</v>
      </c>
      <c r="O395" s="742">
        <v>2</v>
      </c>
      <c r="P395" s="662"/>
      <c r="Q395" s="677">
        <v>0</v>
      </c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21</v>
      </c>
      <c r="B396" s="661" t="s">
        <v>572</v>
      </c>
      <c r="C396" s="661">
        <v>89301212</v>
      </c>
      <c r="D396" s="740" t="s">
        <v>4044</v>
      </c>
      <c r="E396" s="741" t="s">
        <v>2739</v>
      </c>
      <c r="F396" s="661" t="s">
        <v>2725</v>
      </c>
      <c r="G396" s="661" t="s">
        <v>2835</v>
      </c>
      <c r="H396" s="661" t="s">
        <v>573</v>
      </c>
      <c r="I396" s="661" t="s">
        <v>3299</v>
      </c>
      <c r="J396" s="661" t="s">
        <v>3300</v>
      </c>
      <c r="K396" s="661" t="s">
        <v>3301</v>
      </c>
      <c r="L396" s="662">
        <v>1938.97</v>
      </c>
      <c r="M396" s="662">
        <v>7755.88</v>
      </c>
      <c r="N396" s="661">
        <v>4</v>
      </c>
      <c r="O396" s="742">
        <v>0.5</v>
      </c>
      <c r="P396" s="662">
        <v>7755.88</v>
      </c>
      <c r="Q396" s="677">
        <v>1</v>
      </c>
      <c r="R396" s="661">
        <v>4</v>
      </c>
      <c r="S396" s="677">
        <v>1</v>
      </c>
      <c r="T396" s="742">
        <v>0.5</v>
      </c>
      <c r="U396" s="700">
        <v>1</v>
      </c>
    </row>
    <row r="397" spans="1:21" ht="14.4" customHeight="1" x14ac:dyDescent="0.3">
      <c r="A397" s="660">
        <v>21</v>
      </c>
      <c r="B397" s="661" t="s">
        <v>572</v>
      </c>
      <c r="C397" s="661">
        <v>89301212</v>
      </c>
      <c r="D397" s="740" t="s">
        <v>4044</v>
      </c>
      <c r="E397" s="741" t="s">
        <v>2739</v>
      </c>
      <c r="F397" s="661" t="s">
        <v>2725</v>
      </c>
      <c r="G397" s="661" t="s">
        <v>2796</v>
      </c>
      <c r="H397" s="661" t="s">
        <v>1429</v>
      </c>
      <c r="I397" s="661" t="s">
        <v>2262</v>
      </c>
      <c r="J397" s="661" t="s">
        <v>2704</v>
      </c>
      <c r="K397" s="661" t="s">
        <v>2705</v>
      </c>
      <c r="L397" s="662">
        <v>107.42</v>
      </c>
      <c r="M397" s="662">
        <v>107.42</v>
      </c>
      <c r="N397" s="661">
        <v>1</v>
      </c>
      <c r="O397" s="742">
        <v>0.5</v>
      </c>
      <c r="P397" s="662">
        <v>107.42</v>
      </c>
      <c r="Q397" s="677">
        <v>1</v>
      </c>
      <c r="R397" s="661">
        <v>1</v>
      </c>
      <c r="S397" s="677">
        <v>1</v>
      </c>
      <c r="T397" s="742">
        <v>0.5</v>
      </c>
      <c r="U397" s="700">
        <v>1</v>
      </c>
    </row>
    <row r="398" spans="1:21" ht="14.4" customHeight="1" x14ac:dyDescent="0.3">
      <c r="A398" s="660">
        <v>21</v>
      </c>
      <c r="B398" s="661" t="s">
        <v>572</v>
      </c>
      <c r="C398" s="661">
        <v>89301212</v>
      </c>
      <c r="D398" s="740" t="s">
        <v>4044</v>
      </c>
      <c r="E398" s="741" t="s">
        <v>2739</v>
      </c>
      <c r="F398" s="661" t="s">
        <v>2725</v>
      </c>
      <c r="G398" s="661" t="s">
        <v>3211</v>
      </c>
      <c r="H398" s="661" t="s">
        <v>573</v>
      </c>
      <c r="I398" s="661" t="s">
        <v>686</v>
      </c>
      <c r="J398" s="661" t="s">
        <v>3212</v>
      </c>
      <c r="K398" s="661" t="s">
        <v>3213</v>
      </c>
      <c r="L398" s="662">
        <v>0</v>
      </c>
      <c r="M398" s="662">
        <v>0</v>
      </c>
      <c r="N398" s="661">
        <v>1</v>
      </c>
      <c r="O398" s="742">
        <v>1</v>
      </c>
      <c r="P398" s="662">
        <v>0</v>
      </c>
      <c r="Q398" s="677"/>
      <c r="R398" s="661">
        <v>1</v>
      </c>
      <c r="S398" s="677">
        <v>1</v>
      </c>
      <c r="T398" s="742">
        <v>1</v>
      </c>
      <c r="U398" s="700">
        <v>1</v>
      </c>
    </row>
    <row r="399" spans="1:21" ht="14.4" customHeight="1" x14ac:dyDescent="0.3">
      <c r="A399" s="660">
        <v>21</v>
      </c>
      <c r="B399" s="661" t="s">
        <v>572</v>
      </c>
      <c r="C399" s="661">
        <v>89301212</v>
      </c>
      <c r="D399" s="740" t="s">
        <v>4044</v>
      </c>
      <c r="E399" s="741" t="s">
        <v>2739</v>
      </c>
      <c r="F399" s="661" t="s">
        <v>2725</v>
      </c>
      <c r="G399" s="661" t="s">
        <v>3214</v>
      </c>
      <c r="H399" s="661" t="s">
        <v>1429</v>
      </c>
      <c r="I399" s="661" t="s">
        <v>1564</v>
      </c>
      <c r="J399" s="661" t="s">
        <v>1565</v>
      </c>
      <c r="K399" s="661" t="s">
        <v>2615</v>
      </c>
      <c r="L399" s="662">
        <v>635.35</v>
      </c>
      <c r="M399" s="662">
        <v>3176.75</v>
      </c>
      <c r="N399" s="661">
        <v>5</v>
      </c>
      <c r="O399" s="742">
        <v>3</v>
      </c>
      <c r="P399" s="662">
        <v>1906.0500000000002</v>
      </c>
      <c r="Q399" s="677">
        <v>0.60000000000000009</v>
      </c>
      <c r="R399" s="661">
        <v>3</v>
      </c>
      <c r="S399" s="677">
        <v>0.6</v>
      </c>
      <c r="T399" s="742">
        <v>1.5</v>
      </c>
      <c r="U399" s="700">
        <v>0.5</v>
      </c>
    </row>
    <row r="400" spans="1:21" ht="14.4" customHeight="1" x14ac:dyDescent="0.3">
      <c r="A400" s="660">
        <v>21</v>
      </c>
      <c r="B400" s="661" t="s">
        <v>572</v>
      </c>
      <c r="C400" s="661">
        <v>89301212</v>
      </c>
      <c r="D400" s="740" t="s">
        <v>4044</v>
      </c>
      <c r="E400" s="741" t="s">
        <v>2739</v>
      </c>
      <c r="F400" s="661" t="s">
        <v>2725</v>
      </c>
      <c r="G400" s="661" t="s">
        <v>3214</v>
      </c>
      <c r="H400" s="661" t="s">
        <v>573</v>
      </c>
      <c r="I400" s="661" t="s">
        <v>3302</v>
      </c>
      <c r="J400" s="661" t="s">
        <v>3303</v>
      </c>
      <c r="K400" s="661" t="s">
        <v>3304</v>
      </c>
      <c r="L400" s="662">
        <v>1533.6</v>
      </c>
      <c r="M400" s="662">
        <v>1533.6</v>
      </c>
      <c r="N400" s="661">
        <v>1</v>
      </c>
      <c r="O400" s="742">
        <v>0.5</v>
      </c>
      <c r="P400" s="662">
        <v>1533.6</v>
      </c>
      <c r="Q400" s="677">
        <v>1</v>
      </c>
      <c r="R400" s="661">
        <v>1</v>
      </c>
      <c r="S400" s="677">
        <v>1</v>
      </c>
      <c r="T400" s="742">
        <v>0.5</v>
      </c>
      <c r="U400" s="700">
        <v>1</v>
      </c>
    </row>
    <row r="401" spans="1:21" ht="14.4" customHeight="1" x14ac:dyDescent="0.3">
      <c r="A401" s="660">
        <v>21</v>
      </c>
      <c r="B401" s="661" t="s">
        <v>572</v>
      </c>
      <c r="C401" s="661">
        <v>89301212</v>
      </c>
      <c r="D401" s="740" t="s">
        <v>4044</v>
      </c>
      <c r="E401" s="741" t="s">
        <v>2739</v>
      </c>
      <c r="F401" s="661" t="s">
        <v>2725</v>
      </c>
      <c r="G401" s="661" t="s">
        <v>3214</v>
      </c>
      <c r="H401" s="661" t="s">
        <v>573</v>
      </c>
      <c r="I401" s="661" t="s">
        <v>3305</v>
      </c>
      <c r="J401" s="661" t="s">
        <v>3303</v>
      </c>
      <c r="K401" s="661" t="s">
        <v>3306</v>
      </c>
      <c r="L401" s="662">
        <v>0</v>
      </c>
      <c r="M401" s="662">
        <v>0</v>
      </c>
      <c r="N401" s="661">
        <v>2</v>
      </c>
      <c r="O401" s="742">
        <v>1.5</v>
      </c>
      <c r="P401" s="662">
        <v>0</v>
      </c>
      <c r="Q401" s="677"/>
      <c r="R401" s="661">
        <v>1</v>
      </c>
      <c r="S401" s="677">
        <v>0.5</v>
      </c>
      <c r="T401" s="742">
        <v>0.5</v>
      </c>
      <c r="U401" s="700">
        <v>0.33333333333333331</v>
      </c>
    </row>
    <row r="402" spans="1:21" ht="14.4" customHeight="1" x14ac:dyDescent="0.3">
      <c r="A402" s="660">
        <v>21</v>
      </c>
      <c r="B402" s="661" t="s">
        <v>572</v>
      </c>
      <c r="C402" s="661">
        <v>89301212</v>
      </c>
      <c r="D402" s="740" t="s">
        <v>4044</v>
      </c>
      <c r="E402" s="741" t="s">
        <v>2739</v>
      </c>
      <c r="F402" s="661" t="s">
        <v>2725</v>
      </c>
      <c r="G402" s="661" t="s">
        <v>3307</v>
      </c>
      <c r="H402" s="661" t="s">
        <v>573</v>
      </c>
      <c r="I402" s="661" t="s">
        <v>3308</v>
      </c>
      <c r="J402" s="661" t="s">
        <v>3309</v>
      </c>
      <c r="K402" s="661" t="s">
        <v>3310</v>
      </c>
      <c r="L402" s="662">
        <v>9.2799999999999994</v>
      </c>
      <c r="M402" s="662">
        <v>18.559999999999999</v>
      </c>
      <c r="N402" s="661">
        <v>2</v>
      </c>
      <c r="O402" s="742">
        <v>1.5</v>
      </c>
      <c r="P402" s="662">
        <v>9.2799999999999994</v>
      </c>
      <c r="Q402" s="677">
        <v>0.5</v>
      </c>
      <c r="R402" s="661">
        <v>1</v>
      </c>
      <c r="S402" s="677">
        <v>0.5</v>
      </c>
      <c r="T402" s="742">
        <v>0.5</v>
      </c>
      <c r="U402" s="700">
        <v>0.33333333333333331</v>
      </c>
    </row>
    <row r="403" spans="1:21" ht="14.4" customHeight="1" x14ac:dyDescent="0.3">
      <c r="A403" s="660">
        <v>21</v>
      </c>
      <c r="B403" s="661" t="s">
        <v>572</v>
      </c>
      <c r="C403" s="661">
        <v>89301212</v>
      </c>
      <c r="D403" s="740" t="s">
        <v>4044</v>
      </c>
      <c r="E403" s="741" t="s">
        <v>2739</v>
      </c>
      <c r="F403" s="661" t="s">
        <v>2725</v>
      </c>
      <c r="G403" s="661" t="s">
        <v>2763</v>
      </c>
      <c r="H403" s="661" t="s">
        <v>573</v>
      </c>
      <c r="I403" s="661" t="s">
        <v>807</v>
      </c>
      <c r="J403" s="661" t="s">
        <v>808</v>
      </c>
      <c r="K403" s="661" t="s">
        <v>2764</v>
      </c>
      <c r="L403" s="662">
        <v>156.77000000000001</v>
      </c>
      <c r="M403" s="662">
        <v>2038.0100000000002</v>
      </c>
      <c r="N403" s="661">
        <v>13</v>
      </c>
      <c r="O403" s="742">
        <v>4</v>
      </c>
      <c r="P403" s="662">
        <v>940.62000000000012</v>
      </c>
      <c r="Q403" s="677">
        <v>0.46153846153846156</v>
      </c>
      <c r="R403" s="661">
        <v>6</v>
      </c>
      <c r="S403" s="677">
        <v>0.46153846153846156</v>
      </c>
      <c r="T403" s="742">
        <v>1</v>
      </c>
      <c r="U403" s="700">
        <v>0.25</v>
      </c>
    </row>
    <row r="404" spans="1:21" ht="14.4" customHeight="1" x14ac:dyDescent="0.3">
      <c r="A404" s="660">
        <v>21</v>
      </c>
      <c r="B404" s="661" t="s">
        <v>572</v>
      </c>
      <c r="C404" s="661">
        <v>89301212</v>
      </c>
      <c r="D404" s="740" t="s">
        <v>4044</v>
      </c>
      <c r="E404" s="741" t="s">
        <v>2739</v>
      </c>
      <c r="F404" s="661" t="s">
        <v>2725</v>
      </c>
      <c r="G404" s="661" t="s">
        <v>2939</v>
      </c>
      <c r="H404" s="661" t="s">
        <v>573</v>
      </c>
      <c r="I404" s="661" t="s">
        <v>3311</v>
      </c>
      <c r="J404" s="661" t="s">
        <v>3312</v>
      </c>
      <c r="K404" s="661" t="s">
        <v>3313</v>
      </c>
      <c r="L404" s="662">
        <v>583.70000000000005</v>
      </c>
      <c r="M404" s="662">
        <v>1751.1000000000001</v>
      </c>
      <c r="N404" s="661">
        <v>3</v>
      </c>
      <c r="O404" s="742">
        <v>0.5</v>
      </c>
      <c r="P404" s="662"/>
      <c r="Q404" s="677">
        <v>0</v>
      </c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21</v>
      </c>
      <c r="B405" s="661" t="s">
        <v>572</v>
      </c>
      <c r="C405" s="661">
        <v>89301212</v>
      </c>
      <c r="D405" s="740" t="s">
        <v>4044</v>
      </c>
      <c r="E405" s="741" t="s">
        <v>2739</v>
      </c>
      <c r="F405" s="661" t="s">
        <v>2725</v>
      </c>
      <c r="G405" s="661" t="s">
        <v>2939</v>
      </c>
      <c r="H405" s="661" t="s">
        <v>573</v>
      </c>
      <c r="I405" s="661" t="s">
        <v>2082</v>
      </c>
      <c r="J405" s="661" t="s">
        <v>2083</v>
      </c>
      <c r="K405" s="661" t="s">
        <v>2084</v>
      </c>
      <c r="L405" s="662">
        <v>838.65</v>
      </c>
      <c r="M405" s="662">
        <v>1677.3</v>
      </c>
      <c r="N405" s="661">
        <v>2</v>
      </c>
      <c r="O405" s="742">
        <v>1</v>
      </c>
      <c r="P405" s="662"/>
      <c r="Q405" s="677">
        <v>0</v>
      </c>
      <c r="R405" s="661"/>
      <c r="S405" s="677">
        <v>0</v>
      </c>
      <c r="T405" s="742"/>
      <c r="U405" s="700">
        <v>0</v>
      </c>
    </row>
    <row r="406" spans="1:21" ht="14.4" customHeight="1" x14ac:dyDescent="0.3">
      <c r="A406" s="660">
        <v>21</v>
      </c>
      <c r="B406" s="661" t="s">
        <v>572</v>
      </c>
      <c r="C406" s="661">
        <v>89301212</v>
      </c>
      <c r="D406" s="740" t="s">
        <v>4044</v>
      </c>
      <c r="E406" s="741" t="s">
        <v>2739</v>
      </c>
      <c r="F406" s="661" t="s">
        <v>2725</v>
      </c>
      <c r="G406" s="661" t="s">
        <v>2939</v>
      </c>
      <c r="H406" s="661" t="s">
        <v>573</v>
      </c>
      <c r="I406" s="661" t="s">
        <v>2940</v>
      </c>
      <c r="J406" s="661" t="s">
        <v>2083</v>
      </c>
      <c r="K406" s="661" t="s">
        <v>2941</v>
      </c>
      <c r="L406" s="662">
        <v>1677.3</v>
      </c>
      <c r="M406" s="662">
        <v>6709.2</v>
      </c>
      <c r="N406" s="661">
        <v>4</v>
      </c>
      <c r="O406" s="742">
        <v>1.5</v>
      </c>
      <c r="P406" s="662"/>
      <c r="Q406" s="677">
        <v>0</v>
      </c>
      <c r="R406" s="661"/>
      <c r="S406" s="677">
        <v>0</v>
      </c>
      <c r="T406" s="742"/>
      <c r="U406" s="700">
        <v>0</v>
      </c>
    </row>
    <row r="407" spans="1:21" ht="14.4" customHeight="1" x14ac:dyDescent="0.3">
      <c r="A407" s="660">
        <v>21</v>
      </c>
      <c r="B407" s="661" t="s">
        <v>572</v>
      </c>
      <c r="C407" s="661">
        <v>89301212</v>
      </c>
      <c r="D407" s="740" t="s">
        <v>4044</v>
      </c>
      <c r="E407" s="741" t="s">
        <v>2739</v>
      </c>
      <c r="F407" s="661" t="s">
        <v>2725</v>
      </c>
      <c r="G407" s="661" t="s">
        <v>3096</v>
      </c>
      <c r="H407" s="661" t="s">
        <v>573</v>
      </c>
      <c r="I407" s="661" t="s">
        <v>3314</v>
      </c>
      <c r="J407" s="661" t="s">
        <v>3315</v>
      </c>
      <c r="K407" s="661" t="s">
        <v>3316</v>
      </c>
      <c r="L407" s="662">
        <v>0</v>
      </c>
      <c r="M407" s="662">
        <v>0</v>
      </c>
      <c r="N407" s="661">
        <v>2</v>
      </c>
      <c r="O407" s="742">
        <v>0.5</v>
      </c>
      <c r="P407" s="662">
        <v>0</v>
      </c>
      <c r="Q407" s="677"/>
      <c r="R407" s="661">
        <v>2</v>
      </c>
      <c r="S407" s="677">
        <v>1</v>
      </c>
      <c r="T407" s="742">
        <v>0.5</v>
      </c>
      <c r="U407" s="700">
        <v>1</v>
      </c>
    </row>
    <row r="408" spans="1:21" ht="14.4" customHeight="1" x14ac:dyDescent="0.3">
      <c r="A408" s="660">
        <v>21</v>
      </c>
      <c r="B408" s="661" t="s">
        <v>572</v>
      </c>
      <c r="C408" s="661">
        <v>89301212</v>
      </c>
      <c r="D408" s="740" t="s">
        <v>4044</v>
      </c>
      <c r="E408" s="741" t="s">
        <v>2739</v>
      </c>
      <c r="F408" s="661" t="s">
        <v>2725</v>
      </c>
      <c r="G408" s="661" t="s">
        <v>2983</v>
      </c>
      <c r="H408" s="661" t="s">
        <v>573</v>
      </c>
      <c r="I408" s="661" t="s">
        <v>3023</v>
      </c>
      <c r="J408" s="661" t="s">
        <v>3024</v>
      </c>
      <c r="K408" s="661" t="s">
        <v>3025</v>
      </c>
      <c r="L408" s="662">
        <v>60.9</v>
      </c>
      <c r="M408" s="662">
        <v>304.5</v>
      </c>
      <c r="N408" s="661">
        <v>5</v>
      </c>
      <c r="O408" s="742">
        <v>1.5</v>
      </c>
      <c r="P408" s="662">
        <v>182.7</v>
      </c>
      <c r="Q408" s="677">
        <v>0.6</v>
      </c>
      <c r="R408" s="661">
        <v>3</v>
      </c>
      <c r="S408" s="677">
        <v>0.6</v>
      </c>
      <c r="T408" s="742">
        <v>1</v>
      </c>
      <c r="U408" s="700">
        <v>0.66666666666666663</v>
      </c>
    </row>
    <row r="409" spans="1:21" ht="14.4" customHeight="1" x14ac:dyDescent="0.3">
      <c r="A409" s="660">
        <v>21</v>
      </c>
      <c r="B409" s="661" t="s">
        <v>572</v>
      </c>
      <c r="C409" s="661">
        <v>89301212</v>
      </c>
      <c r="D409" s="740" t="s">
        <v>4044</v>
      </c>
      <c r="E409" s="741" t="s">
        <v>2739</v>
      </c>
      <c r="F409" s="661" t="s">
        <v>2725</v>
      </c>
      <c r="G409" s="661" t="s">
        <v>3219</v>
      </c>
      <c r="H409" s="661" t="s">
        <v>573</v>
      </c>
      <c r="I409" s="661" t="s">
        <v>3220</v>
      </c>
      <c r="J409" s="661" t="s">
        <v>3221</v>
      </c>
      <c r="K409" s="661" t="s">
        <v>3222</v>
      </c>
      <c r="L409" s="662">
        <v>48.09</v>
      </c>
      <c r="M409" s="662">
        <v>96.18</v>
      </c>
      <c r="N409" s="661">
        <v>2</v>
      </c>
      <c r="O409" s="742">
        <v>1</v>
      </c>
      <c r="P409" s="662">
        <v>48.09</v>
      </c>
      <c r="Q409" s="677">
        <v>0.5</v>
      </c>
      <c r="R409" s="661">
        <v>1</v>
      </c>
      <c r="S409" s="677">
        <v>0.5</v>
      </c>
      <c r="T409" s="742">
        <v>0.5</v>
      </c>
      <c r="U409" s="700">
        <v>0.5</v>
      </c>
    </row>
    <row r="410" spans="1:21" ht="14.4" customHeight="1" x14ac:dyDescent="0.3">
      <c r="A410" s="660">
        <v>21</v>
      </c>
      <c r="B410" s="661" t="s">
        <v>572</v>
      </c>
      <c r="C410" s="661">
        <v>89301212</v>
      </c>
      <c r="D410" s="740" t="s">
        <v>4044</v>
      </c>
      <c r="E410" s="741" t="s">
        <v>2739</v>
      </c>
      <c r="F410" s="661" t="s">
        <v>2725</v>
      </c>
      <c r="G410" s="661" t="s">
        <v>3223</v>
      </c>
      <c r="H410" s="661" t="s">
        <v>573</v>
      </c>
      <c r="I410" s="661" t="s">
        <v>1714</v>
      </c>
      <c r="J410" s="661" t="s">
        <v>1033</v>
      </c>
      <c r="K410" s="661" t="s">
        <v>3224</v>
      </c>
      <c r="L410" s="662">
        <v>27.28</v>
      </c>
      <c r="M410" s="662">
        <v>27.28</v>
      </c>
      <c r="N410" s="661">
        <v>1</v>
      </c>
      <c r="O410" s="742">
        <v>1</v>
      </c>
      <c r="P410" s="662"/>
      <c r="Q410" s="677">
        <v>0</v>
      </c>
      <c r="R410" s="661"/>
      <c r="S410" s="677">
        <v>0</v>
      </c>
      <c r="T410" s="742"/>
      <c r="U410" s="700">
        <v>0</v>
      </c>
    </row>
    <row r="411" spans="1:21" ht="14.4" customHeight="1" x14ac:dyDescent="0.3">
      <c r="A411" s="660">
        <v>21</v>
      </c>
      <c r="B411" s="661" t="s">
        <v>572</v>
      </c>
      <c r="C411" s="661">
        <v>89301212</v>
      </c>
      <c r="D411" s="740" t="s">
        <v>4044</v>
      </c>
      <c r="E411" s="741" t="s">
        <v>2739</v>
      </c>
      <c r="F411" s="661" t="s">
        <v>2725</v>
      </c>
      <c r="G411" s="661" t="s">
        <v>2985</v>
      </c>
      <c r="H411" s="661" t="s">
        <v>573</v>
      </c>
      <c r="I411" s="661" t="s">
        <v>912</v>
      </c>
      <c r="J411" s="661" t="s">
        <v>913</v>
      </c>
      <c r="K411" s="661" t="s">
        <v>3317</v>
      </c>
      <c r="L411" s="662">
        <v>0</v>
      </c>
      <c r="M411" s="662">
        <v>0</v>
      </c>
      <c r="N411" s="661">
        <v>2</v>
      </c>
      <c r="O411" s="742">
        <v>1</v>
      </c>
      <c r="P411" s="662">
        <v>0</v>
      </c>
      <c r="Q411" s="677"/>
      <c r="R411" s="661">
        <v>2</v>
      </c>
      <c r="S411" s="677">
        <v>1</v>
      </c>
      <c r="T411" s="742">
        <v>1</v>
      </c>
      <c r="U411" s="700">
        <v>1</v>
      </c>
    </row>
    <row r="412" spans="1:21" ht="14.4" customHeight="1" x14ac:dyDescent="0.3">
      <c r="A412" s="660">
        <v>21</v>
      </c>
      <c r="B412" s="661" t="s">
        <v>572</v>
      </c>
      <c r="C412" s="661">
        <v>89301212</v>
      </c>
      <c r="D412" s="740" t="s">
        <v>4044</v>
      </c>
      <c r="E412" s="741" t="s">
        <v>2739</v>
      </c>
      <c r="F412" s="661" t="s">
        <v>2725</v>
      </c>
      <c r="G412" s="661" t="s">
        <v>2985</v>
      </c>
      <c r="H412" s="661" t="s">
        <v>573</v>
      </c>
      <c r="I412" s="661" t="s">
        <v>2986</v>
      </c>
      <c r="J412" s="661" t="s">
        <v>913</v>
      </c>
      <c r="K412" s="661" t="s">
        <v>2987</v>
      </c>
      <c r="L412" s="662">
        <v>0</v>
      </c>
      <c r="M412" s="662">
        <v>0</v>
      </c>
      <c r="N412" s="661">
        <v>1</v>
      </c>
      <c r="O412" s="742">
        <v>1</v>
      </c>
      <c r="P412" s="662">
        <v>0</v>
      </c>
      <c r="Q412" s="677"/>
      <c r="R412" s="661">
        <v>1</v>
      </c>
      <c r="S412" s="677">
        <v>1</v>
      </c>
      <c r="T412" s="742">
        <v>1</v>
      </c>
      <c r="U412" s="700">
        <v>1</v>
      </c>
    </row>
    <row r="413" spans="1:21" ht="14.4" customHeight="1" x14ac:dyDescent="0.3">
      <c r="A413" s="660">
        <v>21</v>
      </c>
      <c r="B413" s="661" t="s">
        <v>572</v>
      </c>
      <c r="C413" s="661">
        <v>89301212</v>
      </c>
      <c r="D413" s="740" t="s">
        <v>4044</v>
      </c>
      <c r="E413" s="741" t="s">
        <v>2739</v>
      </c>
      <c r="F413" s="661" t="s">
        <v>2725</v>
      </c>
      <c r="G413" s="661" t="s">
        <v>2848</v>
      </c>
      <c r="H413" s="661" t="s">
        <v>573</v>
      </c>
      <c r="I413" s="661" t="s">
        <v>3318</v>
      </c>
      <c r="J413" s="661" t="s">
        <v>3319</v>
      </c>
      <c r="K413" s="661" t="s">
        <v>3320</v>
      </c>
      <c r="L413" s="662">
        <v>1471.62</v>
      </c>
      <c r="M413" s="662">
        <v>5886.48</v>
      </c>
      <c r="N413" s="661">
        <v>4</v>
      </c>
      <c r="O413" s="742">
        <v>2</v>
      </c>
      <c r="P413" s="662">
        <v>5886.48</v>
      </c>
      <c r="Q413" s="677">
        <v>1</v>
      </c>
      <c r="R413" s="661">
        <v>4</v>
      </c>
      <c r="S413" s="677">
        <v>1</v>
      </c>
      <c r="T413" s="742">
        <v>2</v>
      </c>
      <c r="U413" s="700">
        <v>1</v>
      </c>
    </row>
    <row r="414" spans="1:21" ht="14.4" customHeight="1" x14ac:dyDescent="0.3">
      <c r="A414" s="660">
        <v>21</v>
      </c>
      <c r="B414" s="661" t="s">
        <v>572</v>
      </c>
      <c r="C414" s="661">
        <v>89301212</v>
      </c>
      <c r="D414" s="740" t="s">
        <v>4044</v>
      </c>
      <c r="E414" s="741" t="s">
        <v>2739</v>
      </c>
      <c r="F414" s="661" t="s">
        <v>2725</v>
      </c>
      <c r="G414" s="661" t="s">
        <v>2848</v>
      </c>
      <c r="H414" s="661" t="s">
        <v>573</v>
      </c>
      <c r="I414" s="661" t="s">
        <v>2849</v>
      </c>
      <c r="J414" s="661" t="s">
        <v>2850</v>
      </c>
      <c r="K414" s="661" t="s">
        <v>1355</v>
      </c>
      <c r="L414" s="662">
        <v>9810.82</v>
      </c>
      <c r="M414" s="662">
        <v>58864.92</v>
      </c>
      <c r="N414" s="661">
        <v>6</v>
      </c>
      <c r="O414" s="742">
        <v>3.5</v>
      </c>
      <c r="P414" s="662">
        <v>49054.1</v>
      </c>
      <c r="Q414" s="677">
        <v>0.83333333333333337</v>
      </c>
      <c r="R414" s="661">
        <v>5</v>
      </c>
      <c r="S414" s="677">
        <v>0.83333333333333337</v>
      </c>
      <c r="T414" s="742">
        <v>3</v>
      </c>
      <c r="U414" s="700">
        <v>0.8571428571428571</v>
      </c>
    </row>
    <row r="415" spans="1:21" ht="14.4" customHeight="1" x14ac:dyDescent="0.3">
      <c r="A415" s="660">
        <v>21</v>
      </c>
      <c r="B415" s="661" t="s">
        <v>572</v>
      </c>
      <c r="C415" s="661">
        <v>89301212</v>
      </c>
      <c r="D415" s="740" t="s">
        <v>4044</v>
      </c>
      <c r="E415" s="741" t="s">
        <v>2739</v>
      </c>
      <c r="F415" s="661" t="s">
        <v>2725</v>
      </c>
      <c r="G415" s="661" t="s">
        <v>2848</v>
      </c>
      <c r="H415" s="661" t="s">
        <v>1429</v>
      </c>
      <c r="I415" s="661" t="s">
        <v>3321</v>
      </c>
      <c r="J415" s="661" t="s">
        <v>3105</v>
      </c>
      <c r="K415" s="661" t="s">
        <v>1355</v>
      </c>
      <c r="L415" s="662">
        <v>9810.82</v>
      </c>
      <c r="M415" s="662">
        <v>29432.46</v>
      </c>
      <c r="N415" s="661">
        <v>3</v>
      </c>
      <c r="O415" s="742">
        <v>1.5</v>
      </c>
      <c r="P415" s="662">
        <v>19621.64</v>
      </c>
      <c r="Q415" s="677">
        <v>0.66666666666666663</v>
      </c>
      <c r="R415" s="661">
        <v>2</v>
      </c>
      <c r="S415" s="677">
        <v>0.66666666666666663</v>
      </c>
      <c r="T415" s="742">
        <v>1</v>
      </c>
      <c r="U415" s="700">
        <v>0.66666666666666663</v>
      </c>
    </row>
    <row r="416" spans="1:21" ht="14.4" customHeight="1" x14ac:dyDescent="0.3">
      <c r="A416" s="660">
        <v>21</v>
      </c>
      <c r="B416" s="661" t="s">
        <v>572</v>
      </c>
      <c r="C416" s="661">
        <v>89301212</v>
      </c>
      <c r="D416" s="740" t="s">
        <v>4044</v>
      </c>
      <c r="E416" s="741" t="s">
        <v>2739</v>
      </c>
      <c r="F416" s="661" t="s">
        <v>2725</v>
      </c>
      <c r="G416" s="661" t="s">
        <v>2988</v>
      </c>
      <c r="H416" s="661" t="s">
        <v>573</v>
      </c>
      <c r="I416" s="661" t="s">
        <v>1632</v>
      </c>
      <c r="J416" s="661" t="s">
        <v>1633</v>
      </c>
      <c r="K416" s="661" t="s">
        <v>2989</v>
      </c>
      <c r="L416" s="662">
        <v>111.72</v>
      </c>
      <c r="M416" s="662">
        <v>335.15999999999997</v>
      </c>
      <c r="N416" s="661">
        <v>3</v>
      </c>
      <c r="O416" s="742">
        <v>2</v>
      </c>
      <c r="P416" s="662">
        <v>223.44</v>
      </c>
      <c r="Q416" s="677">
        <v>0.66666666666666674</v>
      </c>
      <c r="R416" s="661">
        <v>2</v>
      </c>
      <c r="S416" s="677">
        <v>0.66666666666666663</v>
      </c>
      <c r="T416" s="742">
        <v>1.5</v>
      </c>
      <c r="U416" s="700">
        <v>0.75</v>
      </c>
    </row>
    <row r="417" spans="1:21" ht="14.4" customHeight="1" x14ac:dyDescent="0.3">
      <c r="A417" s="660">
        <v>21</v>
      </c>
      <c r="B417" s="661" t="s">
        <v>572</v>
      </c>
      <c r="C417" s="661">
        <v>89301212</v>
      </c>
      <c r="D417" s="740" t="s">
        <v>4044</v>
      </c>
      <c r="E417" s="741" t="s">
        <v>2739</v>
      </c>
      <c r="F417" s="661" t="s">
        <v>2725</v>
      </c>
      <c r="G417" s="661" t="s">
        <v>2851</v>
      </c>
      <c r="H417" s="661" t="s">
        <v>573</v>
      </c>
      <c r="I417" s="661" t="s">
        <v>3322</v>
      </c>
      <c r="J417" s="661" t="s">
        <v>3323</v>
      </c>
      <c r="K417" s="661" t="s">
        <v>3324</v>
      </c>
      <c r="L417" s="662">
        <v>0</v>
      </c>
      <c r="M417" s="662">
        <v>0</v>
      </c>
      <c r="N417" s="661">
        <v>1</v>
      </c>
      <c r="O417" s="742">
        <v>1</v>
      </c>
      <c r="P417" s="662">
        <v>0</v>
      </c>
      <c r="Q417" s="677"/>
      <c r="R417" s="661">
        <v>1</v>
      </c>
      <c r="S417" s="677">
        <v>1</v>
      </c>
      <c r="T417" s="742">
        <v>1</v>
      </c>
      <c r="U417" s="700">
        <v>1</v>
      </c>
    </row>
    <row r="418" spans="1:21" ht="14.4" customHeight="1" x14ac:dyDescent="0.3">
      <c r="A418" s="660">
        <v>21</v>
      </c>
      <c r="B418" s="661" t="s">
        <v>572</v>
      </c>
      <c r="C418" s="661">
        <v>89301212</v>
      </c>
      <c r="D418" s="740" t="s">
        <v>4044</v>
      </c>
      <c r="E418" s="741" t="s">
        <v>2739</v>
      </c>
      <c r="F418" s="661" t="s">
        <v>2725</v>
      </c>
      <c r="G418" s="661" t="s">
        <v>3325</v>
      </c>
      <c r="H418" s="661" t="s">
        <v>573</v>
      </c>
      <c r="I418" s="661" t="s">
        <v>3326</v>
      </c>
      <c r="J418" s="661" t="s">
        <v>3327</v>
      </c>
      <c r="K418" s="661" t="s">
        <v>3328</v>
      </c>
      <c r="L418" s="662">
        <v>115.13</v>
      </c>
      <c r="M418" s="662">
        <v>230.26</v>
      </c>
      <c r="N418" s="661">
        <v>2</v>
      </c>
      <c r="O418" s="742">
        <v>0.5</v>
      </c>
      <c r="P418" s="662">
        <v>230.26</v>
      </c>
      <c r="Q418" s="677">
        <v>1</v>
      </c>
      <c r="R418" s="661">
        <v>2</v>
      </c>
      <c r="S418" s="677">
        <v>1</v>
      </c>
      <c r="T418" s="742">
        <v>0.5</v>
      </c>
      <c r="U418" s="700">
        <v>1</v>
      </c>
    </row>
    <row r="419" spans="1:21" ht="14.4" customHeight="1" x14ac:dyDescent="0.3">
      <c r="A419" s="660">
        <v>21</v>
      </c>
      <c r="B419" s="661" t="s">
        <v>572</v>
      </c>
      <c r="C419" s="661">
        <v>89301212</v>
      </c>
      <c r="D419" s="740" t="s">
        <v>4044</v>
      </c>
      <c r="E419" s="741" t="s">
        <v>2739</v>
      </c>
      <c r="F419" s="661" t="s">
        <v>2725</v>
      </c>
      <c r="G419" s="661" t="s">
        <v>3108</v>
      </c>
      <c r="H419" s="661" t="s">
        <v>573</v>
      </c>
      <c r="I419" s="661" t="s">
        <v>3109</v>
      </c>
      <c r="J419" s="661" t="s">
        <v>3110</v>
      </c>
      <c r="K419" s="661" t="s">
        <v>3111</v>
      </c>
      <c r="L419" s="662">
        <v>3828.13</v>
      </c>
      <c r="M419" s="662">
        <v>19140.650000000001</v>
      </c>
      <c r="N419" s="661">
        <v>5</v>
      </c>
      <c r="O419" s="742">
        <v>1.5</v>
      </c>
      <c r="P419" s="662">
        <v>19140.650000000001</v>
      </c>
      <c r="Q419" s="677">
        <v>1</v>
      </c>
      <c r="R419" s="661">
        <v>5</v>
      </c>
      <c r="S419" s="677">
        <v>1</v>
      </c>
      <c r="T419" s="742">
        <v>1.5</v>
      </c>
      <c r="U419" s="700">
        <v>1</v>
      </c>
    </row>
    <row r="420" spans="1:21" ht="14.4" customHeight="1" x14ac:dyDescent="0.3">
      <c r="A420" s="660">
        <v>21</v>
      </c>
      <c r="B420" s="661" t="s">
        <v>572</v>
      </c>
      <c r="C420" s="661">
        <v>89301212</v>
      </c>
      <c r="D420" s="740" t="s">
        <v>4044</v>
      </c>
      <c r="E420" s="741" t="s">
        <v>2739</v>
      </c>
      <c r="F420" s="661" t="s">
        <v>2725</v>
      </c>
      <c r="G420" s="661" t="s">
        <v>3329</v>
      </c>
      <c r="H420" s="661" t="s">
        <v>573</v>
      </c>
      <c r="I420" s="661" t="s">
        <v>3330</v>
      </c>
      <c r="J420" s="661" t="s">
        <v>3331</v>
      </c>
      <c r="K420" s="661" t="s">
        <v>3332</v>
      </c>
      <c r="L420" s="662">
        <v>5927.29</v>
      </c>
      <c r="M420" s="662">
        <v>35563.74</v>
      </c>
      <c r="N420" s="661">
        <v>6</v>
      </c>
      <c r="O420" s="742">
        <v>1.5</v>
      </c>
      <c r="P420" s="662">
        <v>11854.58</v>
      </c>
      <c r="Q420" s="677">
        <v>0.33333333333333337</v>
      </c>
      <c r="R420" s="661">
        <v>2</v>
      </c>
      <c r="S420" s="677">
        <v>0.33333333333333331</v>
      </c>
      <c r="T420" s="742">
        <v>0.5</v>
      </c>
      <c r="U420" s="700">
        <v>0.33333333333333331</v>
      </c>
    </row>
    <row r="421" spans="1:21" ht="14.4" customHeight="1" x14ac:dyDescent="0.3">
      <c r="A421" s="660">
        <v>21</v>
      </c>
      <c r="B421" s="661" t="s">
        <v>572</v>
      </c>
      <c r="C421" s="661">
        <v>89301212</v>
      </c>
      <c r="D421" s="740" t="s">
        <v>4044</v>
      </c>
      <c r="E421" s="741" t="s">
        <v>2739</v>
      </c>
      <c r="F421" s="661" t="s">
        <v>2725</v>
      </c>
      <c r="G421" s="661" t="s">
        <v>3333</v>
      </c>
      <c r="H421" s="661" t="s">
        <v>1429</v>
      </c>
      <c r="I421" s="661" t="s">
        <v>3334</v>
      </c>
      <c r="J421" s="661" t="s">
        <v>3335</v>
      </c>
      <c r="K421" s="661" t="s">
        <v>3336</v>
      </c>
      <c r="L421" s="662">
        <v>133.63999999999999</v>
      </c>
      <c r="M421" s="662">
        <v>267.27999999999997</v>
      </c>
      <c r="N421" s="661">
        <v>2</v>
      </c>
      <c r="O421" s="742">
        <v>1</v>
      </c>
      <c r="P421" s="662">
        <v>267.27999999999997</v>
      </c>
      <c r="Q421" s="677">
        <v>1</v>
      </c>
      <c r="R421" s="661">
        <v>2</v>
      </c>
      <c r="S421" s="677">
        <v>1</v>
      </c>
      <c r="T421" s="742">
        <v>1</v>
      </c>
      <c r="U421" s="700">
        <v>1</v>
      </c>
    </row>
    <row r="422" spans="1:21" ht="14.4" customHeight="1" x14ac:dyDescent="0.3">
      <c r="A422" s="660">
        <v>21</v>
      </c>
      <c r="B422" s="661" t="s">
        <v>572</v>
      </c>
      <c r="C422" s="661">
        <v>89301212</v>
      </c>
      <c r="D422" s="740" t="s">
        <v>4044</v>
      </c>
      <c r="E422" s="741" t="s">
        <v>2739</v>
      </c>
      <c r="F422" s="661" t="s">
        <v>2725</v>
      </c>
      <c r="G422" s="661" t="s">
        <v>3337</v>
      </c>
      <c r="H422" s="661" t="s">
        <v>1429</v>
      </c>
      <c r="I422" s="661" t="s">
        <v>3338</v>
      </c>
      <c r="J422" s="661" t="s">
        <v>3339</v>
      </c>
      <c r="K422" s="661" t="s">
        <v>3340</v>
      </c>
      <c r="L422" s="662">
        <v>187.41</v>
      </c>
      <c r="M422" s="662">
        <v>374.82</v>
      </c>
      <c r="N422" s="661">
        <v>2</v>
      </c>
      <c r="O422" s="742">
        <v>1</v>
      </c>
      <c r="P422" s="662">
        <v>374.82</v>
      </c>
      <c r="Q422" s="677">
        <v>1</v>
      </c>
      <c r="R422" s="661">
        <v>2</v>
      </c>
      <c r="S422" s="677">
        <v>1</v>
      </c>
      <c r="T422" s="742">
        <v>1</v>
      </c>
      <c r="U422" s="700">
        <v>1</v>
      </c>
    </row>
    <row r="423" spans="1:21" ht="14.4" customHeight="1" x14ac:dyDescent="0.3">
      <c r="A423" s="660">
        <v>21</v>
      </c>
      <c r="B423" s="661" t="s">
        <v>572</v>
      </c>
      <c r="C423" s="661">
        <v>89301212</v>
      </c>
      <c r="D423" s="740" t="s">
        <v>4044</v>
      </c>
      <c r="E423" s="741" t="s">
        <v>2739</v>
      </c>
      <c r="F423" s="661" t="s">
        <v>2725</v>
      </c>
      <c r="G423" s="661" t="s">
        <v>3117</v>
      </c>
      <c r="H423" s="661" t="s">
        <v>1429</v>
      </c>
      <c r="I423" s="661" t="s">
        <v>1591</v>
      </c>
      <c r="J423" s="661" t="s">
        <v>1592</v>
      </c>
      <c r="K423" s="661" t="s">
        <v>2646</v>
      </c>
      <c r="L423" s="662">
        <v>769.6</v>
      </c>
      <c r="M423" s="662">
        <v>55411.19999999999</v>
      </c>
      <c r="N423" s="661">
        <v>72</v>
      </c>
      <c r="O423" s="742">
        <v>25</v>
      </c>
      <c r="P423" s="662">
        <v>26166.399999999994</v>
      </c>
      <c r="Q423" s="677">
        <v>0.47222222222222221</v>
      </c>
      <c r="R423" s="661">
        <v>34</v>
      </c>
      <c r="S423" s="677">
        <v>0.47222222222222221</v>
      </c>
      <c r="T423" s="742">
        <v>12.5</v>
      </c>
      <c r="U423" s="700">
        <v>0.5</v>
      </c>
    </row>
    <row r="424" spans="1:21" ht="14.4" customHeight="1" x14ac:dyDescent="0.3">
      <c r="A424" s="660">
        <v>21</v>
      </c>
      <c r="B424" s="661" t="s">
        <v>572</v>
      </c>
      <c r="C424" s="661">
        <v>89301212</v>
      </c>
      <c r="D424" s="740" t="s">
        <v>4044</v>
      </c>
      <c r="E424" s="741" t="s">
        <v>2739</v>
      </c>
      <c r="F424" s="661" t="s">
        <v>2725</v>
      </c>
      <c r="G424" s="661" t="s">
        <v>3117</v>
      </c>
      <c r="H424" s="661" t="s">
        <v>1429</v>
      </c>
      <c r="I424" s="661" t="s">
        <v>3225</v>
      </c>
      <c r="J424" s="661" t="s">
        <v>1592</v>
      </c>
      <c r="K424" s="661" t="s">
        <v>2646</v>
      </c>
      <c r="L424" s="662">
        <v>0</v>
      </c>
      <c r="M424" s="662">
        <v>0</v>
      </c>
      <c r="N424" s="661">
        <v>2</v>
      </c>
      <c r="O424" s="742">
        <v>1</v>
      </c>
      <c r="P424" s="662">
        <v>0</v>
      </c>
      <c r="Q424" s="677"/>
      <c r="R424" s="661">
        <v>2</v>
      </c>
      <c r="S424" s="677">
        <v>1</v>
      </c>
      <c r="T424" s="742">
        <v>1</v>
      </c>
      <c r="U424" s="700">
        <v>1</v>
      </c>
    </row>
    <row r="425" spans="1:21" ht="14.4" customHeight="1" x14ac:dyDescent="0.3">
      <c r="A425" s="660">
        <v>21</v>
      </c>
      <c r="B425" s="661" t="s">
        <v>572</v>
      </c>
      <c r="C425" s="661">
        <v>89301212</v>
      </c>
      <c r="D425" s="740" t="s">
        <v>4044</v>
      </c>
      <c r="E425" s="741" t="s">
        <v>2739</v>
      </c>
      <c r="F425" s="661" t="s">
        <v>2725</v>
      </c>
      <c r="G425" s="661" t="s">
        <v>3036</v>
      </c>
      <c r="H425" s="661" t="s">
        <v>1429</v>
      </c>
      <c r="I425" s="661" t="s">
        <v>3341</v>
      </c>
      <c r="J425" s="661" t="s">
        <v>2691</v>
      </c>
      <c r="K425" s="661" t="s">
        <v>3342</v>
      </c>
      <c r="L425" s="662">
        <v>0</v>
      </c>
      <c r="M425" s="662">
        <v>0</v>
      </c>
      <c r="N425" s="661">
        <v>2</v>
      </c>
      <c r="O425" s="742">
        <v>1.5</v>
      </c>
      <c r="P425" s="662">
        <v>0</v>
      </c>
      <c r="Q425" s="677"/>
      <c r="R425" s="661">
        <v>1</v>
      </c>
      <c r="S425" s="677">
        <v>0.5</v>
      </c>
      <c r="T425" s="742">
        <v>0.5</v>
      </c>
      <c r="U425" s="700">
        <v>0.33333333333333331</v>
      </c>
    </row>
    <row r="426" spans="1:21" ht="14.4" customHeight="1" x14ac:dyDescent="0.3">
      <c r="A426" s="660">
        <v>21</v>
      </c>
      <c r="B426" s="661" t="s">
        <v>572</v>
      </c>
      <c r="C426" s="661">
        <v>89301212</v>
      </c>
      <c r="D426" s="740" t="s">
        <v>4044</v>
      </c>
      <c r="E426" s="741" t="s">
        <v>2739</v>
      </c>
      <c r="F426" s="661" t="s">
        <v>2725</v>
      </c>
      <c r="G426" s="661" t="s">
        <v>3036</v>
      </c>
      <c r="H426" s="661" t="s">
        <v>573</v>
      </c>
      <c r="I426" s="661" t="s">
        <v>3229</v>
      </c>
      <c r="J426" s="661" t="s">
        <v>3230</v>
      </c>
      <c r="K426" s="661" t="s">
        <v>3231</v>
      </c>
      <c r="L426" s="662">
        <v>82.99</v>
      </c>
      <c r="M426" s="662">
        <v>82.99</v>
      </c>
      <c r="N426" s="661">
        <v>1</v>
      </c>
      <c r="O426" s="742">
        <v>0.5</v>
      </c>
      <c r="P426" s="662"/>
      <c r="Q426" s="677">
        <v>0</v>
      </c>
      <c r="R426" s="661"/>
      <c r="S426" s="677">
        <v>0</v>
      </c>
      <c r="T426" s="742"/>
      <c r="U426" s="700">
        <v>0</v>
      </c>
    </row>
    <row r="427" spans="1:21" ht="14.4" customHeight="1" x14ac:dyDescent="0.3">
      <c r="A427" s="660">
        <v>21</v>
      </c>
      <c r="B427" s="661" t="s">
        <v>572</v>
      </c>
      <c r="C427" s="661">
        <v>89301212</v>
      </c>
      <c r="D427" s="740" t="s">
        <v>4044</v>
      </c>
      <c r="E427" s="741" t="s">
        <v>2739</v>
      </c>
      <c r="F427" s="661" t="s">
        <v>2725</v>
      </c>
      <c r="G427" s="661" t="s">
        <v>3036</v>
      </c>
      <c r="H427" s="661" t="s">
        <v>573</v>
      </c>
      <c r="I427" s="661" t="s">
        <v>3343</v>
      </c>
      <c r="J427" s="661" t="s">
        <v>3344</v>
      </c>
      <c r="K427" s="661" t="s">
        <v>3345</v>
      </c>
      <c r="L427" s="662">
        <v>0</v>
      </c>
      <c r="M427" s="662">
        <v>0</v>
      </c>
      <c r="N427" s="661">
        <v>1</v>
      </c>
      <c r="O427" s="742">
        <v>1</v>
      </c>
      <c r="P427" s="662">
        <v>0</v>
      </c>
      <c r="Q427" s="677"/>
      <c r="R427" s="661">
        <v>1</v>
      </c>
      <c r="S427" s="677">
        <v>1</v>
      </c>
      <c r="T427" s="742">
        <v>1</v>
      </c>
      <c r="U427" s="700">
        <v>1</v>
      </c>
    </row>
    <row r="428" spans="1:21" ht="14.4" customHeight="1" x14ac:dyDescent="0.3">
      <c r="A428" s="660">
        <v>21</v>
      </c>
      <c r="B428" s="661" t="s">
        <v>572</v>
      </c>
      <c r="C428" s="661">
        <v>89301212</v>
      </c>
      <c r="D428" s="740" t="s">
        <v>4044</v>
      </c>
      <c r="E428" s="741" t="s">
        <v>2739</v>
      </c>
      <c r="F428" s="661" t="s">
        <v>2725</v>
      </c>
      <c r="G428" s="661" t="s">
        <v>3346</v>
      </c>
      <c r="H428" s="661" t="s">
        <v>573</v>
      </c>
      <c r="I428" s="661" t="s">
        <v>3347</v>
      </c>
      <c r="J428" s="661" t="s">
        <v>3348</v>
      </c>
      <c r="K428" s="661" t="s">
        <v>3349</v>
      </c>
      <c r="L428" s="662">
        <v>139.77000000000001</v>
      </c>
      <c r="M428" s="662">
        <v>279.54000000000002</v>
      </c>
      <c r="N428" s="661">
        <v>2</v>
      </c>
      <c r="O428" s="742">
        <v>0.5</v>
      </c>
      <c r="P428" s="662"/>
      <c r="Q428" s="677">
        <v>0</v>
      </c>
      <c r="R428" s="661"/>
      <c r="S428" s="677">
        <v>0</v>
      </c>
      <c r="T428" s="742"/>
      <c r="U428" s="700">
        <v>0</v>
      </c>
    </row>
    <row r="429" spans="1:21" ht="14.4" customHeight="1" x14ac:dyDescent="0.3">
      <c r="A429" s="660">
        <v>21</v>
      </c>
      <c r="B429" s="661" t="s">
        <v>572</v>
      </c>
      <c r="C429" s="661">
        <v>89301212</v>
      </c>
      <c r="D429" s="740" t="s">
        <v>4044</v>
      </c>
      <c r="E429" s="741" t="s">
        <v>2739</v>
      </c>
      <c r="F429" s="661" t="s">
        <v>2725</v>
      </c>
      <c r="G429" s="661" t="s">
        <v>2804</v>
      </c>
      <c r="H429" s="661" t="s">
        <v>573</v>
      </c>
      <c r="I429" s="661" t="s">
        <v>2056</v>
      </c>
      <c r="J429" s="661" t="s">
        <v>2057</v>
      </c>
      <c r="K429" s="661" t="s">
        <v>2058</v>
      </c>
      <c r="L429" s="662">
        <v>1121.25</v>
      </c>
      <c r="M429" s="662">
        <v>2242.5</v>
      </c>
      <c r="N429" s="661">
        <v>2</v>
      </c>
      <c r="O429" s="742">
        <v>1</v>
      </c>
      <c r="P429" s="662">
        <v>2242.5</v>
      </c>
      <c r="Q429" s="677">
        <v>1</v>
      </c>
      <c r="R429" s="661">
        <v>2</v>
      </c>
      <c r="S429" s="677">
        <v>1</v>
      </c>
      <c r="T429" s="742">
        <v>1</v>
      </c>
      <c r="U429" s="700">
        <v>1</v>
      </c>
    </row>
    <row r="430" spans="1:21" ht="14.4" customHeight="1" x14ac:dyDescent="0.3">
      <c r="A430" s="660">
        <v>21</v>
      </c>
      <c r="B430" s="661" t="s">
        <v>572</v>
      </c>
      <c r="C430" s="661">
        <v>89301212</v>
      </c>
      <c r="D430" s="740" t="s">
        <v>4044</v>
      </c>
      <c r="E430" s="741" t="s">
        <v>2739</v>
      </c>
      <c r="F430" s="661" t="s">
        <v>2725</v>
      </c>
      <c r="G430" s="661" t="s">
        <v>2804</v>
      </c>
      <c r="H430" s="661" t="s">
        <v>573</v>
      </c>
      <c r="I430" s="661" t="s">
        <v>2805</v>
      </c>
      <c r="J430" s="661" t="s">
        <v>2806</v>
      </c>
      <c r="K430" s="661" t="s">
        <v>2807</v>
      </c>
      <c r="L430" s="662">
        <v>2242.5</v>
      </c>
      <c r="M430" s="662">
        <v>6727.5</v>
      </c>
      <c r="N430" s="661">
        <v>3</v>
      </c>
      <c r="O430" s="742">
        <v>1.5</v>
      </c>
      <c r="P430" s="662"/>
      <c r="Q430" s="677">
        <v>0</v>
      </c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21</v>
      </c>
      <c r="B431" s="661" t="s">
        <v>572</v>
      </c>
      <c r="C431" s="661">
        <v>89301212</v>
      </c>
      <c r="D431" s="740" t="s">
        <v>4044</v>
      </c>
      <c r="E431" s="741" t="s">
        <v>2739</v>
      </c>
      <c r="F431" s="661" t="s">
        <v>2725</v>
      </c>
      <c r="G431" s="661" t="s">
        <v>2804</v>
      </c>
      <c r="H431" s="661" t="s">
        <v>573</v>
      </c>
      <c r="I431" s="661" t="s">
        <v>3232</v>
      </c>
      <c r="J431" s="661" t="s">
        <v>2057</v>
      </c>
      <c r="K431" s="661" t="s">
        <v>2058</v>
      </c>
      <c r="L431" s="662">
        <v>1121.25</v>
      </c>
      <c r="M431" s="662">
        <v>1121.25</v>
      </c>
      <c r="N431" s="661">
        <v>1</v>
      </c>
      <c r="O431" s="742">
        <v>0.5</v>
      </c>
      <c r="P431" s="662">
        <v>1121.25</v>
      </c>
      <c r="Q431" s="677">
        <v>1</v>
      </c>
      <c r="R431" s="661">
        <v>1</v>
      </c>
      <c r="S431" s="677">
        <v>1</v>
      </c>
      <c r="T431" s="742">
        <v>0.5</v>
      </c>
      <c r="U431" s="700">
        <v>1</v>
      </c>
    </row>
    <row r="432" spans="1:21" ht="14.4" customHeight="1" x14ac:dyDescent="0.3">
      <c r="A432" s="660">
        <v>21</v>
      </c>
      <c r="B432" s="661" t="s">
        <v>572</v>
      </c>
      <c r="C432" s="661">
        <v>89301212</v>
      </c>
      <c r="D432" s="740" t="s">
        <v>4044</v>
      </c>
      <c r="E432" s="741" t="s">
        <v>2739</v>
      </c>
      <c r="F432" s="661" t="s">
        <v>2725</v>
      </c>
      <c r="G432" s="661" t="s">
        <v>3350</v>
      </c>
      <c r="H432" s="661" t="s">
        <v>573</v>
      </c>
      <c r="I432" s="661" t="s">
        <v>3351</v>
      </c>
      <c r="J432" s="661" t="s">
        <v>3352</v>
      </c>
      <c r="K432" s="661" t="s">
        <v>3353</v>
      </c>
      <c r="L432" s="662">
        <v>0</v>
      </c>
      <c r="M432" s="662">
        <v>0</v>
      </c>
      <c r="N432" s="661">
        <v>3</v>
      </c>
      <c r="O432" s="742">
        <v>1.5</v>
      </c>
      <c r="P432" s="662">
        <v>0</v>
      </c>
      <c r="Q432" s="677"/>
      <c r="R432" s="661">
        <v>1</v>
      </c>
      <c r="S432" s="677">
        <v>0.33333333333333331</v>
      </c>
      <c r="T432" s="742">
        <v>0.5</v>
      </c>
      <c r="U432" s="700">
        <v>0.33333333333333331</v>
      </c>
    </row>
    <row r="433" spans="1:21" ht="14.4" customHeight="1" x14ac:dyDescent="0.3">
      <c r="A433" s="660">
        <v>21</v>
      </c>
      <c r="B433" s="661" t="s">
        <v>572</v>
      </c>
      <c r="C433" s="661">
        <v>89301212</v>
      </c>
      <c r="D433" s="740" t="s">
        <v>4044</v>
      </c>
      <c r="E433" s="741" t="s">
        <v>2739</v>
      </c>
      <c r="F433" s="661" t="s">
        <v>2725</v>
      </c>
      <c r="G433" s="661" t="s">
        <v>3354</v>
      </c>
      <c r="H433" s="661" t="s">
        <v>1429</v>
      </c>
      <c r="I433" s="661" t="s">
        <v>3355</v>
      </c>
      <c r="J433" s="661" t="s">
        <v>3356</v>
      </c>
      <c r="K433" s="661" t="s">
        <v>3324</v>
      </c>
      <c r="L433" s="662">
        <v>0</v>
      </c>
      <c r="M433" s="662">
        <v>0</v>
      </c>
      <c r="N433" s="661">
        <v>2</v>
      </c>
      <c r="O433" s="742">
        <v>0.5</v>
      </c>
      <c r="P433" s="662"/>
      <c r="Q433" s="677"/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21</v>
      </c>
      <c r="B434" s="661" t="s">
        <v>572</v>
      </c>
      <c r="C434" s="661">
        <v>89301212</v>
      </c>
      <c r="D434" s="740" t="s">
        <v>4044</v>
      </c>
      <c r="E434" s="741" t="s">
        <v>2739</v>
      </c>
      <c r="F434" s="661" t="s">
        <v>2725</v>
      </c>
      <c r="G434" s="661" t="s">
        <v>2771</v>
      </c>
      <c r="H434" s="661" t="s">
        <v>573</v>
      </c>
      <c r="I434" s="661" t="s">
        <v>855</v>
      </c>
      <c r="J434" s="661" t="s">
        <v>2772</v>
      </c>
      <c r="K434" s="661" t="s">
        <v>2773</v>
      </c>
      <c r="L434" s="662">
        <v>53.57</v>
      </c>
      <c r="M434" s="662">
        <v>964.2600000000001</v>
      </c>
      <c r="N434" s="661">
        <v>18</v>
      </c>
      <c r="O434" s="742">
        <v>7</v>
      </c>
      <c r="P434" s="662">
        <v>803.55000000000007</v>
      </c>
      <c r="Q434" s="677">
        <v>0.83333333333333326</v>
      </c>
      <c r="R434" s="661">
        <v>15</v>
      </c>
      <c r="S434" s="677">
        <v>0.83333333333333337</v>
      </c>
      <c r="T434" s="742">
        <v>6</v>
      </c>
      <c r="U434" s="700">
        <v>0.8571428571428571</v>
      </c>
    </row>
    <row r="435" spans="1:21" ht="14.4" customHeight="1" x14ac:dyDescent="0.3">
      <c r="A435" s="660">
        <v>21</v>
      </c>
      <c r="B435" s="661" t="s">
        <v>572</v>
      </c>
      <c r="C435" s="661">
        <v>89301212</v>
      </c>
      <c r="D435" s="740" t="s">
        <v>4044</v>
      </c>
      <c r="E435" s="741" t="s">
        <v>2739</v>
      </c>
      <c r="F435" s="661" t="s">
        <v>2725</v>
      </c>
      <c r="G435" s="661" t="s">
        <v>2855</v>
      </c>
      <c r="H435" s="661" t="s">
        <v>573</v>
      </c>
      <c r="I435" s="661" t="s">
        <v>3357</v>
      </c>
      <c r="J435" s="661" t="s">
        <v>3358</v>
      </c>
      <c r="K435" s="661" t="s">
        <v>2713</v>
      </c>
      <c r="L435" s="662">
        <v>0</v>
      </c>
      <c r="M435" s="662">
        <v>0</v>
      </c>
      <c r="N435" s="661">
        <v>3</v>
      </c>
      <c r="O435" s="742">
        <v>0.5</v>
      </c>
      <c r="P435" s="662"/>
      <c r="Q435" s="677"/>
      <c r="R435" s="661"/>
      <c r="S435" s="677">
        <v>0</v>
      </c>
      <c r="T435" s="742"/>
      <c r="U435" s="700">
        <v>0</v>
      </c>
    </row>
    <row r="436" spans="1:21" ht="14.4" customHeight="1" x14ac:dyDescent="0.3">
      <c r="A436" s="660">
        <v>21</v>
      </c>
      <c r="B436" s="661" t="s">
        <v>572</v>
      </c>
      <c r="C436" s="661">
        <v>89301212</v>
      </c>
      <c r="D436" s="740" t="s">
        <v>4044</v>
      </c>
      <c r="E436" s="741" t="s">
        <v>2739</v>
      </c>
      <c r="F436" s="661" t="s">
        <v>2725</v>
      </c>
      <c r="G436" s="661" t="s">
        <v>2809</v>
      </c>
      <c r="H436" s="661" t="s">
        <v>573</v>
      </c>
      <c r="I436" s="661" t="s">
        <v>2810</v>
      </c>
      <c r="J436" s="661" t="s">
        <v>1391</v>
      </c>
      <c r="K436" s="661" t="s">
        <v>1392</v>
      </c>
      <c r="L436" s="662">
        <v>374.79</v>
      </c>
      <c r="M436" s="662">
        <v>1124.3700000000001</v>
      </c>
      <c r="N436" s="661">
        <v>3</v>
      </c>
      <c r="O436" s="742">
        <v>0.5</v>
      </c>
      <c r="P436" s="662">
        <v>1124.3700000000001</v>
      </c>
      <c r="Q436" s="677">
        <v>1</v>
      </c>
      <c r="R436" s="661">
        <v>3</v>
      </c>
      <c r="S436" s="677">
        <v>1</v>
      </c>
      <c r="T436" s="742">
        <v>0.5</v>
      </c>
      <c r="U436" s="700">
        <v>1</v>
      </c>
    </row>
    <row r="437" spans="1:21" ht="14.4" customHeight="1" x14ac:dyDescent="0.3">
      <c r="A437" s="660">
        <v>21</v>
      </c>
      <c r="B437" s="661" t="s">
        <v>572</v>
      </c>
      <c r="C437" s="661">
        <v>89301212</v>
      </c>
      <c r="D437" s="740" t="s">
        <v>4044</v>
      </c>
      <c r="E437" s="741" t="s">
        <v>2739</v>
      </c>
      <c r="F437" s="661" t="s">
        <v>2725</v>
      </c>
      <c r="G437" s="661" t="s">
        <v>2809</v>
      </c>
      <c r="H437" s="661" t="s">
        <v>573</v>
      </c>
      <c r="I437" s="661" t="s">
        <v>3359</v>
      </c>
      <c r="J437" s="661" t="s">
        <v>3360</v>
      </c>
      <c r="K437" s="661" t="s">
        <v>1392</v>
      </c>
      <c r="L437" s="662">
        <v>239.96</v>
      </c>
      <c r="M437" s="662">
        <v>719.88</v>
      </c>
      <c r="N437" s="661">
        <v>3</v>
      </c>
      <c r="O437" s="742">
        <v>1</v>
      </c>
      <c r="P437" s="662">
        <v>719.88</v>
      </c>
      <c r="Q437" s="677">
        <v>1</v>
      </c>
      <c r="R437" s="661">
        <v>3</v>
      </c>
      <c r="S437" s="677">
        <v>1</v>
      </c>
      <c r="T437" s="742">
        <v>1</v>
      </c>
      <c r="U437" s="700">
        <v>1</v>
      </c>
    </row>
    <row r="438" spans="1:21" ht="14.4" customHeight="1" x14ac:dyDescent="0.3">
      <c r="A438" s="660">
        <v>21</v>
      </c>
      <c r="B438" s="661" t="s">
        <v>572</v>
      </c>
      <c r="C438" s="661">
        <v>89301212</v>
      </c>
      <c r="D438" s="740" t="s">
        <v>4044</v>
      </c>
      <c r="E438" s="741" t="s">
        <v>2739</v>
      </c>
      <c r="F438" s="661" t="s">
        <v>2725</v>
      </c>
      <c r="G438" s="661" t="s">
        <v>2809</v>
      </c>
      <c r="H438" s="661" t="s">
        <v>573</v>
      </c>
      <c r="I438" s="661" t="s">
        <v>3361</v>
      </c>
      <c r="J438" s="661" t="s">
        <v>3360</v>
      </c>
      <c r="K438" s="661" t="s">
        <v>2812</v>
      </c>
      <c r="L438" s="662">
        <v>0</v>
      </c>
      <c r="M438" s="662">
        <v>0</v>
      </c>
      <c r="N438" s="661">
        <v>1</v>
      </c>
      <c r="O438" s="742">
        <v>1</v>
      </c>
      <c r="P438" s="662">
        <v>0</v>
      </c>
      <c r="Q438" s="677"/>
      <c r="R438" s="661">
        <v>1</v>
      </c>
      <c r="S438" s="677">
        <v>1</v>
      </c>
      <c r="T438" s="742">
        <v>1</v>
      </c>
      <c r="U438" s="700">
        <v>1</v>
      </c>
    </row>
    <row r="439" spans="1:21" ht="14.4" customHeight="1" x14ac:dyDescent="0.3">
      <c r="A439" s="660">
        <v>21</v>
      </c>
      <c r="B439" s="661" t="s">
        <v>572</v>
      </c>
      <c r="C439" s="661">
        <v>89301212</v>
      </c>
      <c r="D439" s="740" t="s">
        <v>4044</v>
      </c>
      <c r="E439" s="741" t="s">
        <v>2739</v>
      </c>
      <c r="F439" s="661" t="s">
        <v>2725</v>
      </c>
      <c r="G439" s="661" t="s">
        <v>2813</v>
      </c>
      <c r="H439" s="661" t="s">
        <v>1429</v>
      </c>
      <c r="I439" s="661" t="s">
        <v>3362</v>
      </c>
      <c r="J439" s="661" t="s">
        <v>1447</v>
      </c>
      <c r="K439" s="661" t="s">
        <v>3363</v>
      </c>
      <c r="L439" s="662">
        <v>407.55</v>
      </c>
      <c r="M439" s="662">
        <v>2445.3000000000002</v>
      </c>
      <c r="N439" s="661">
        <v>6</v>
      </c>
      <c r="O439" s="742">
        <v>1</v>
      </c>
      <c r="P439" s="662"/>
      <c r="Q439" s="677">
        <v>0</v>
      </c>
      <c r="R439" s="661"/>
      <c r="S439" s="677">
        <v>0</v>
      </c>
      <c r="T439" s="742"/>
      <c r="U439" s="700">
        <v>0</v>
      </c>
    </row>
    <row r="440" spans="1:21" ht="14.4" customHeight="1" x14ac:dyDescent="0.3">
      <c r="A440" s="660">
        <v>21</v>
      </c>
      <c r="B440" s="661" t="s">
        <v>572</v>
      </c>
      <c r="C440" s="661">
        <v>89301212</v>
      </c>
      <c r="D440" s="740" t="s">
        <v>4044</v>
      </c>
      <c r="E440" s="741" t="s">
        <v>2739</v>
      </c>
      <c r="F440" s="661" t="s">
        <v>2725</v>
      </c>
      <c r="G440" s="661" t="s">
        <v>2813</v>
      </c>
      <c r="H440" s="661" t="s">
        <v>1429</v>
      </c>
      <c r="I440" s="661" t="s">
        <v>2828</v>
      </c>
      <c r="J440" s="661" t="s">
        <v>1447</v>
      </c>
      <c r="K440" s="661" t="s">
        <v>2829</v>
      </c>
      <c r="L440" s="662">
        <v>543.39</v>
      </c>
      <c r="M440" s="662">
        <v>3260.34</v>
      </c>
      <c r="N440" s="661">
        <v>6</v>
      </c>
      <c r="O440" s="742">
        <v>1.5</v>
      </c>
      <c r="P440" s="662">
        <v>3260.34</v>
      </c>
      <c r="Q440" s="677">
        <v>1</v>
      </c>
      <c r="R440" s="661">
        <v>6</v>
      </c>
      <c r="S440" s="677">
        <v>1</v>
      </c>
      <c r="T440" s="742">
        <v>1.5</v>
      </c>
      <c r="U440" s="700">
        <v>1</v>
      </c>
    </row>
    <row r="441" spans="1:21" ht="14.4" customHeight="1" x14ac:dyDescent="0.3">
      <c r="A441" s="660">
        <v>21</v>
      </c>
      <c r="B441" s="661" t="s">
        <v>572</v>
      </c>
      <c r="C441" s="661">
        <v>89301212</v>
      </c>
      <c r="D441" s="740" t="s">
        <v>4044</v>
      </c>
      <c r="E441" s="741" t="s">
        <v>2739</v>
      </c>
      <c r="F441" s="661" t="s">
        <v>2725</v>
      </c>
      <c r="G441" s="661" t="s">
        <v>2813</v>
      </c>
      <c r="H441" s="661" t="s">
        <v>1429</v>
      </c>
      <c r="I441" s="661" t="s">
        <v>1480</v>
      </c>
      <c r="J441" s="661" t="s">
        <v>1481</v>
      </c>
      <c r="K441" s="661" t="s">
        <v>2622</v>
      </c>
      <c r="L441" s="662">
        <v>1385.62</v>
      </c>
      <c r="M441" s="662">
        <v>19398.679999999997</v>
      </c>
      <c r="N441" s="661">
        <v>14</v>
      </c>
      <c r="O441" s="742">
        <v>4</v>
      </c>
      <c r="P441" s="662">
        <v>12470.579999999998</v>
      </c>
      <c r="Q441" s="677">
        <v>0.6428571428571429</v>
      </c>
      <c r="R441" s="661">
        <v>9</v>
      </c>
      <c r="S441" s="677">
        <v>0.6428571428571429</v>
      </c>
      <c r="T441" s="742">
        <v>2</v>
      </c>
      <c r="U441" s="700">
        <v>0.5</v>
      </c>
    </row>
    <row r="442" spans="1:21" ht="14.4" customHeight="1" x14ac:dyDescent="0.3">
      <c r="A442" s="660">
        <v>21</v>
      </c>
      <c r="B442" s="661" t="s">
        <v>572</v>
      </c>
      <c r="C442" s="661">
        <v>89301212</v>
      </c>
      <c r="D442" s="740" t="s">
        <v>4044</v>
      </c>
      <c r="E442" s="741" t="s">
        <v>2739</v>
      </c>
      <c r="F442" s="661" t="s">
        <v>2725</v>
      </c>
      <c r="G442" s="661" t="s">
        <v>2813</v>
      </c>
      <c r="H442" s="661" t="s">
        <v>1429</v>
      </c>
      <c r="I442" s="661" t="s">
        <v>1484</v>
      </c>
      <c r="J442" s="661" t="s">
        <v>1481</v>
      </c>
      <c r="K442" s="661" t="s">
        <v>1448</v>
      </c>
      <c r="L442" s="662">
        <v>1847.49</v>
      </c>
      <c r="M442" s="662">
        <v>40644.78</v>
      </c>
      <c r="N442" s="661">
        <v>22</v>
      </c>
      <c r="O442" s="742">
        <v>5.5</v>
      </c>
      <c r="P442" s="662">
        <v>24017.370000000003</v>
      </c>
      <c r="Q442" s="677">
        <v>0.59090909090909094</v>
      </c>
      <c r="R442" s="661">
        <v>13</v>
      </c>
      <c r="S442" s="677">
        <v>0.59090909090909094</v>
      </c>
      <c r="T442" s="742">
        <v>3</v>
      </c>
      <c r="U442" s="700">
        <v>0.54545454545454541</v>
      </c>
    </row>
    <row r="443" spans="1:21" ht="14.4" customHeight="1" x14ac:dyDescent="0.3">
      <c r="A443" s="660">
        <v>21</v>
      </c>
      <c r="B443" s="661" t="s">
        <v>572</v>
      </c>
      <c r="C443" s="661">
        <v>89301212</v>
      </c>
      <c r="D443" s="740" t="s">
        <v>4044</v>
      </c>
      <c r="E443" s="741" t="s">
        <v>2739</v>
      </c>
      <c r="F443" s="661" t="s">
        <v>2725</v>
      </c>
      <c r="G443" s="661" t="s">
        <v>2813</v>
      </c>
      <c r="H443" s="661" t="s">
        <v>1429</v>
      </c>
      <c r="I443" s="661" t="s">
        <v>1487</v>
      </c>
      <c r="J443" s="661" t="s">
        <v>1481</v>
      </c>
      <c r="K443" s="661" t="s">
        <v>2623</v>
      </c>
      <c r="L443" s="662">
        <v>2309.36</v>
      </c>
      <c r="M443" s="662">
        <v>6928.08</v>
      </c>
      <c r="N443" s="661">
        <v>3</v>
      </c>
      <c r="O443" s="742">
        <v>0.5</v>
      </c>
      <c r="P443" s="662"/>
      <c r="Q443" s="677">
        <v>0</v>
      </c>
      <c r="R443" s="661"/>
      <c r="S443" s="677">
        <v>0</v>
      </c>
      <c r="T443" s="742"/>
      <c r="U443" s="700">
        <v>0</v>
      </c>
    </row>
    <row r="444" spans="1:21" ht="14.4" customHeight="1" x14ac:dyDescent="0.3">
      <c r="A444" s="660">
        <v>21</v>
      </c>
      <c r="B444" s="661" t="s">
        <v>572</v>
      </c>
      <c r="C444" s="661">
        <v>89301212</v>
      </c>
      <c r="D444" s="740" t="s">
        <v>4044</v>
      </c>
      <c r="E444" s="741" t="s">
        <v>2739</v>
      </c>
      <c r="F444" s="661" t="s">
        <v>2725</v>
      </c>
      <c r="G444" s="661" t="s">
        <v>3128</v>
      </c>
      <c r="H444" s="661" t="s">
        <v>1429</v>
      </c>
      <c r="I444" s="661" t="s">
        <v>1435</v>
      </c>
      <c r="J444" s="661" t="s">
        <v>1436</v>
      </c>
      <c r="K444" s="661" t="s">
        <v>2649</v>
      </c>
      <c r="L444" s="662">
        <v>48.42</v>
      </c>
      <c r="M444" s="662">
        <v>96.84</v>
      </c>
      <c r="N444" s="661">
        <v>2</v>
      </c>
      <c r="O444" s="742">
        <v>1</v>
      </c>
      <c r="P444" s="662"/>
      <c r="Q444" s="677">
        <v>0</v>
      </c>
      <c r="R444" s="661"/>
      <c r="S444" s="677">
        <v>0</v>
      </c>
      <c r="T444" s="742"/>
      <c r="U444" s="700">
        <v>0</v>
      </c>
    </row>
    <row r="445" spans="1:21" ht="14.4" customHeight="1" x14ac:dyDescent="0.3">
      <c r="A445" s="660">
        <v>21</v>
      </c>
      <c r="B445" s="661" t="s">
        <v>572</v>
      </c>
      <c r="C445" s="661">
        <v>89301212</v>
      </c>
      <c r="D445" s="740" t="s">
        <v>4044</v>
      </c>
      <c r="E445" s="741" t="s">
        <v>2739</v>
      </c>
      <c r="F445" s="661" t="s">
        <v>2725</v>
      </c>
      <c r="G445" s="661" t="s">
        <v>3128</v>
      </c>
      <c r="H445" s="661" t="s">
        <v>1429</v>
      </c>
      <c r="I445" s="661" t="s">
        <v>3364</v>
      </c>
      <c r="J445" s="661" t="s">
        <v>1436</v>
      </c>
      <c r="K445" s="661" t="s">
        <v>3365</v>
      </c>
      <c r="L445" s="662">
        <v>0</v>
      </c>
      <c r="M445" s="662">
        <v>0</v>
      </c>
      <c r="N445" s="661">
        <v>1</v>
      </c>
      <c r="O445" s="742">
        <v>0.5</v>
      </c>
      <c r="P445" s="662"/>
      <c r="Q445" s="677"/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21</v>
      </c>
      <c r="B446" s="661" t="s">
        <v>572</v>
      </c>
      <c r="C446" s="661">
        <v>89301212</v>
      </c>
      <c r="D446" s="740" t="s">
        <v>4044</v>
      </c>
      <c r="E446" s="741" t="s">
        <v>2739</v>
      </c>
      <c r="F446" s="661" t="s">
        <v>2725</v>
      </c>
      <c r="G446" s="661" t="s">
        <v>3128</v>
      </c>
      <c r="H446" s="661" t="s">
        <v>573</v>
      </c>
      <c r="I446" s="661" t="s">
        <v>2047</v>
      </c>
      <c r="J446" s="661" t="s">
        <v>1436</v>
      </c>
      <c r="K446" s="661" t="s">
        <v>3366</v>
      </c>
      <c r="L446" s="662">
        <v>48.42</v>
      </c>
      <c r="M446" s="662">
        <v>193.68</v>
      </c>
      <c r="N446" s="661">
        <v>4</v>
      </c>
      <c r="O446" s="742">
        <v>1.5</v>
      </c>
      <c r="P446" s="662">
        <v>96.84</v>
      </c>
      <c r="Q446" s="677">
        <v>0.5</v>
      </c>
      <c r="R446" s="661">
        <v>2</v>
      </c>
      <c r="S446" s="677">
        <v>0.5</v>
      </c>
      <c r="T446" s="742">
        <v>0.5</v>
      </c>
      <c r="U446" s="700">
        <v>0.33333333333333331</v>
      </c>
    </row>
    <row r="447" spans="1:21" ht="14.4" customHeight="1" x14ac:dyDescent="0.3">
      <c r="A447" s="660">
        <v>21</v>
      </c>
      <c r="B447" s="661" t="s">
        <v>572</v>
      </c>
      <c r="C447" s="661">
        <v>89301212</v>
      </c>
      <c r="D447" s="740" t="s">
        <v>4044</v>
      </c>
      <c r="E447" s="741" t="s">
        <v>2739</v>
      </c>
      <c r="F447" s="661" t="s">
        <v>2725</v>
      </c>
      <c r="G447" s="661" t="s">
        <v>3128</v>
      </c>
      <c r="H447" s="661" t="s">
        <v>573</v>
      </c>
      <c r="I447" s="661" t="s">
        <v>3367</v>
      </c>
      <c r="J447" s="661" t="s">
        <v>3368</v>
      </c>
      <c r="K447" s="661" t="s">
        <v>3369</v>
      </c>
      <c r="L447" s="662">
        <v>48.42</v>
      </c>
      <c r="M447" s="662">
        <v>96.84</v>
      </c>
      <c r="N447" s="661">
        <v>2</v>
      </c>
      <c r="O447" s="742">
        <v>1</v>
      </c>
      <c r="P447" s="662">
        <v>96.84</v>
      </c>
      <c r="Q447" s="677">
        <v>1</v>
      </c>
      <c r="R447" s="661">
        <v>2</v>
      </c>
      <c r="S447" s="677">
        <v>1</v>
      </c>
      <c r="T447" s="742">
        <v>1</v>
      </c>
      <c r="U447" s="700">
        <v>1</v>
      </c>
    </row>
    <row r="448" spans="1:21" ht="14.4" customHeight="1" x14ac:dyDescent="0.3">
      <c r="A448" s="660">
        <v>21</v>
      </c>
      <c r="B448" s="661" t="s">
        <v>572</v>
      </c>
      <c r="C448" s="661">
        <v>89301212</v>
      </c>
      <c r="D448" s="740" t="s">
        <v>4044</v>
      </c>
      <c r="E448" s="741" t="s">
        <v>2739</v>
      </c>
      <c r="F448" s="661" t="s">
        <v>2725</v>
      </c>
      <c r="G448" s="661" t="s">
        <v>2882</v>
      </c>
      <c r="H448" s="661" t="s">
        <v>573</v>
      </c>
      <c r="I448" s="661" t="s">
        <v>2316</v>
      </c>
      <c r="J448" s="661" t="s">
        <v>2317</v>
      </c>
      <c r="K448" s="661" t="s">
        <v>2318</v>
      </c>
      <c r="L448" s="662">
        <v>146.84</v>
      </c>
      <c r="M448" s="662">
        <v>293.68</v>
      </c>
      <c r="N448" s="661">
        <v>2</v>
      </c>
      <c r="O448" s="742">
        <v>1</v>
      </c>
      <c r="P448" s="662">
        <v>293.68</v>
      </c>
      <c r="Q448" s="677">
        <v>1</v>
      </c>
      <c r="R448" s="661">
        <v>2</v>
      </c>
      <c r="S448" s="677">
        <v>1</v>
      </c>
      <c r="T448" s="742">
        <v>1</v>
      </c>
      <c r="U448" s="700">
        <v>1</v>
      </c>
    </row>
    <row r="449" spans="1:21" ht="14.4" customHeight="1" x14ac:dyDescent="0.3">
      <c r="A449" s="660">
        <v>21</v>
      </c>
      <c r="B449" s="661" t="s">
        <v>572</v>
      </c>
      <c r="C449" s="661">
        <v>89301212</v>
      </c>
      <c r="D449" s="740" t="s">
        <v>4044</v>
      </c>
      <c r="E449" s="741" t="s">
        <v>2739</v>
      </c>
      <c r="F449" s="661" t="s">
        <v>2725</v>
      </c>
      <c r="G449" s="661" t="s">
        <v>2765</v>
      </c>
      <c r="H449" s="661" t="s">
        <v>573</v>
      </c>
      <c r="I449" s="661" t="s">
        <v>2766</v>
      </c>
      <c r="J449" s="661" t="s">
        <v>2767</v>
      </c>
      <c r="K449" s="661" t="s">
        <v>1745</v>
      </c>
      <c r="L449" s="662">
        <v>93.71</v>
      </c>
      <c r="M449" s="662">
        <v>93.71</v>
      </c>
      <c r="N449" s="661">
        <v>1</v>
      </c>
      <c r="O449" s="742">
        <v>1</v>
      </c>
      <c r="P449" s="662">
        <v>93.71</v>
      </c>
      <c r="Q449" s="677">
        <v>1</v>
      </c>
      <c r="R449" s="661">
        <v>1</v>
      </c>
      <c r="S449" s="677">
        <v>1</v>
      </c>
      <c r="T449" s="742">
        <v>1</v>
      </c>
      <c r="U449" s="700">
        <v>1</v>
      </c>
    </row>
    <row r="450" spans="1:21" ht="14.4" customHeight="1" x14ac:dyDescent="0.3">
      <c r="A450" s="660">
        <v>21</v>
      </c>
      <c r="B450" s="661" t="s">
        <v>572</v>
      </c>
      <c r="C450" s="661">
        <v>89301212</v>
      </c>
      <c r="D450" s="740" t="s">
        <v>4044</v>
      </c>
      <c r="E450" s="741" t="s">
        <v>2739</v>
      </c>
      <c r="F450" s="661" t="s">
        <v>2725</v>
      </c>
      <c r="G450" s="661" t="s">
        <v>2765</v>
      </c>
      <c r="H450" s="661" t="s">
        <v>573</v>
      </c>
      <c r="I450" s="661" t="s">
        <v>2883</v>
      </c>
      <c r="J450" s="661" t="s">
        <v>2767</v>
      </c>
      <c r="K450" s="661" t="s">
        <v>727</v>
      </c>
      <c r="L450" s="662">
        <v>301.2</v>
      </c>
      <c r="M450" s="662">
        <v>4216.8</v>
      </c>
      <c r="N450" s="661">
        <v>14</v>
      </c>
      <c r="O450" s="742">
        <v>9.5</v>
      </c>
      <c r="P450" s="662">
        <v>2108.4</v>
      </c>
      <c r="Q450" s="677">
        <v>0.5</v>
      </c>
      <c r="R450" s="661">
        <v>7</v>
      </c>
      <c r="S450" s="677">
        <v>0.5</v>
      </c>
      <c r="T450" s="742">
        <v>4</v>
      </c>
      <c r="U450" s="700">
        <v>0.42105263157894735</v>
      </c>
    </row>
    <row r="451" spans="1:21" ht="14.4" customHeight="1" x14ac:dyDescent="0.3">
      <c r="A451" s="660">
        <v>21</v>
      </c>
      <c r="B451" s="661" t="s">
        <v>572</v>
      </c>
      <c r="C451" s="661">
        <v>89301212</v>
      </c>
      <c r="D451" s="740" t="s">
        <v>4044</v>
      </c>
      <c r="E451" s="741" t="s">
        <v>2739</v>
      </c>
      <c r="F451" s="661" t="s">
        <v>2725</v>
      </c>
      <c r="G451" s="661" t="s">
        <v>2760</v>
      </c>
      <c r="H451" s="661" t="s">
        <v>1429</v>
      </c>
      <c r="I451" s="661" t="s">
        <v>1538</v>
      </c>
      <c r="J451" s="661" t="s">
        <v>1539</v>
      </c>
      <c r="K451" s="661" t="s">
        <v>1540</v>
      </c>
      <c r="L451" s="662">
        <v>475.77</v>
      </c>
      <c r="M451" s="662">
        <v>9991.1700000000037</v>
      </c>
      <c r="N451" s="661">
        <v>21</v>
      </c>
      <c r="O451" s="742">
        <v>12.5</v>
      </c>
      <c r="P451" s="662">
        <v>8088.0900000000038</v>
      </c>
      <c r="Q451" s="677">
        <v>0.80952380952380965</v>
      </c>
      <c r="R451" s="661">
        <v>17</v>
      </c>
      <c r="S451" s="677">
        <v>0.80952380952380953</v>
      </c>
      <c r="T451" s="742">
        <v>10</v>
      </c>
      <c r="U451" s="700">
        <v>0.8</v>
      </c>
    </row>
    <row r="452" spans="1:21" ht="14.4" customHeight="1" x14ac:dyDescent="0.3">
      <c r="A452" s="660">
        <v>21</v>
      </c>
      <c r="B452" s="661" t="s">
        <v>572</v>
      </c>
      <c r="C452" s="661">
        <v>89301212</v>
      </c>
      <c r="D452" s="740" t="s">
        <v>4044</v>
      </c>
      <c r="E452" s="741" t="s">
        <v>2739</v>
      </c>
      <c r="F452" s="661" t="s">
        <v>2725</v>
      </c>
      <c r="G452" s="661" t="s">
        <v>2760</v>
      </c>
      <c r="H452" s="661" t="s">
        <v>1429</v>
      </c>
      <c r="I452" s="661" t="s">
        <v>1553</v>
      </c>
      <c r="J452" s="661" t="s">
        <v>1554</v>
      </c>
      <c r="K452" s="661" t="s">
        <v>2613</v>
      </c>
      <c r="L452" s="662">
        <v>1300.49</v>
      </c>
      <c r="M452" s="662">
        <v>18206.86</v>
      </c>
      <c r="N452" s="661">
        <v>14</v>
      </c>
      <c r="O452" s="742">
        <v>7.5</v>
      </c>
      <c r="P452" s="662">
        <v>15605.88</v>
      </c>
      <c r="Q452" s="677">
        <v>0.8571428571428571</v>
      </c>
      <c r="R452" s="661">
        <v>12</v>
      </c>
      <c r="S452" s="677">
        <v>0.8571428571428571</v>
      </c>
      <c r="T452" s="742">
        <v>6.5</v>
      </c>
      <c r="U452" s="700">
        <v>0.8666666666666667</v>
      </c>
    </row>
    <row r="453" spans="1:21" ht="14.4" customHeight="1" x14ac:dyDescent="0.3">
      <c r="A453" s="660">
        <v>21</v>
      </c>
      <c r="B453" s="661" t="s">
        <v>572</v>
      </c>
      <c r="C453" s="661">
        <v>89301212</v>
      </c>
      <c r="D453" s="740" t="s">
        <v>4044</v>
      </c>
      <c r="E453" s="741" t="s">
        <v>2739</v>
      </c>
      <c r="F453" s="661" t="s">
        <v>2725</v>
      </c>
      <c r="G453" s="661" t="s">
        <v>2907</v>
      </c>
      <c r="H453" s="661" t="s">
        <v>573</v>
      </c>
      <c r="I453" s="661" t="s">
        <v>1969</v>
      </c>
      <c r="J453" s="661" t="s">
        <v>1970</v>
      </c>
      <c r="K453" s="661" t="s">
        <v>1971</v>
      </c>
      <c r="L453" s="662">
        <v>454.27</v>
      </c>
      <c r="M453" s="662">
        <v>1362.81</v>
      </c>
      <c r="N453" s="661">
        <v>3</v>
      </c>
      <c r="O453" s="742">
        <v>1.5</v>
      </c>
      <c r="P453" s="662">
        <v>1362.81</v>
      </c>
      <c r="Q453" s="677">
        <v>1</v>
      </c>
      <c r="R453" s="661">
        <v>3</v>
      </c>
      <c r="S453" s="677">
        <v>1</v>
      </c>
      <c r="T453" s="742">
        <v>1.5</v>
      </c>
      <c r="U453" s="700">
        <v>1</v>
      </c>
    </row>
    <row r="454" spans="1:21" ht="14.4" customHeight="1" x14ac:dyDescent="0.3">
      <c r="A454" s="660">
        <v>21</v>
      </c>
      <c r="B454" s="661" t="s">
        <v>572</v>
      </c>
      <c r="C454" s="661">
        <v>89301212</v>
      </c>
      <c r="D454" s="740" t="s">
        <v>4044</v>
      </c>
      <c r="E454" s="741" t="s">
        <v>2739</v>
      </c>
      <c r="F454" s="661" t="s">
        <v>2725</v>
      </c>
      <c r="G454" s="661" t="s">
        <v>2907</v>
      </c>
      <c r="H454" s="661" t="s">
        <v>573</v>
      </c>
      <c r="I454" s="661" t="s">
        <v>1973</v>
      </c>
      <c r="J454" s="661" t="s">
        <v>1974</v>
      </c>
      <c r="K454" s="661" t="s">
        <v>1975</v>
      </c>
      <c r="L454" s="662">
        <v>291.85000000000002</v>
      </c>
      <c r="M454" s="662">
        <v>583.70000000000005</v>
      </c>
      <c r="N454" s="661">
        <v>2</v>
      </c>
      <c r="O454" s="742">
        <v>0.5</v>
      </c>
      <c r="P454" s="662">
        <v>583.70000000000005</v>
      </c>
      <c r="Q454" s="677">
        <v>1</v>
      </c>
      <c r="R454" s="661">
        <v>2</v>
      </c>
      <c r="S454" s="677">
        <v>1</v>
      </c>
      <c r="T454" s="742">
        <v>0.5</v>
      </c>
      <c r="U454" s="700">
        <v>1</v>
      </c>
    </row>
    <row r="455" spans="1:21" ht="14.4" customHeight="1" x14ac:dyDescent="0.3">
      <c r="A455" s="660">
        <v>21</v>
      </c>
      <c r="B455" s="661" t="s">
        <v>572</v>
      </c>
      <c r="C455" s="661">
        <v>89301212</v>
      </c>
      <c r="D455" s="740" t="s">
        <v>4044</v>
      </c>
      <c r="E455" s="741" t="s">
        <v>2739</v>
      </c>
      <c r="F455" s="661" t="s">
        <v>2725</v>
      </c>
      <c r="G455" s="661" t="s">
        <v>2907</v>
      </c>
      <c r="H455" s="661" t="s">
        <v>573</v>
      </c>
      <c r="I455" s="661" t="s">
        <v>2911</v>
      </c>
      <c r="J455" s="661" t="s">
        <v>1974</v>
      </c>
      <c r="K455" s="661" t="s">
        <v>2912</v>
      </c>
      <c r="L455" s="662">
        <v>583.70000000000005</v>
      </c>
      <c r="M455" s="662">
        <v>583.70000000000005</v>
      </c>
      <c r="N455" s="661">
        <v>1</v>
      </c>
      <c r="O455" s="742">
        <v>0.5</v>
      </c>
      <c r="P455" s="662">
        <v>583.70000000000005</v>
      </c>
      <c r="Q455" s="677">
        <v>1</v>
      </c>
      <c r="R455" s="661">
        <v>1</v>
      </c>
      <c r="S455" s="677">
        <v>1</v>
      </c>
      <c r="T455" s="742">
        <v>0.5</v>
      </c>
      <c r="U455" s="700">
        <v>1</v>
      </c>
    </row>
    <row r="456" spans="1:21" ht="14.4" customHeight="1" x14ac:dyDescent="0.3">
      <c r="A456" s="660">
        <v>21</v>
      </c>
      <c r="B456" s="661" t="s">
        <v>572</v>
      </c>
      <c r="C456" s="661">
        <v>89301212</v>
      </c>
      <c r="D456" s="740" t="s">
        <v>4044</v>
      </c>
      <c r="E456" s="741" t="s">
        <v>2739</v>
      </c>
      <c r="F456" s="661" t="s">
        <v>2725</v>
      </c>
      <c r="G456" s="661" t="s">
        <v>3370</v>
      </c>
      <c r="H456" s="661" t="s">
        <v>573</v>
      </c>
      <c r="I456" s="661" t="s">
        <v>3371</v>
      </c>
      <c r="J456" s="661" t="s">
        <v>3372</v>
      </c>
      <c r="K456" s="661" t="s">
        <v>3373</v>
      </c>
      <c r="L456" s="662">
        <v>3690.52</v>
      </c>
      <c r="M456" s="662">
        <v>7381.04</v>
      </c>
      <c r="N456" s="661">
        <v>2</v>
      </c>
      <c r="O456" s="742">
        <v>0.5</v>
      </c>
      <c r="P456" s="662">
        <v>7381.04</v>
      </c>
      <c r="Q456" s="677">
        <v>1</v>
      </c>
      <c r="R456" s="661">
        <v>2</v>
      </c>
      <c r="S456" s="677">
        <v>1</v>
      </c>
      <c r="T456" s="742">
        <v>0.5</v>
      </c>
      <c r="U456" s="700">
        <v>1</v>
      </c>
    </row>
    <row r="457" spans="1:21" ht="14.4" customHeight="1" x14ac:dyDescent="0.3">
      <c r="A457" s="660">
        <v>21</v>
      </c>
      <c r="B457" s="661" t="s">
        <v>572</v>
      </c>
      <c r="C457" s="661">
        <v>89301212</v>
      </c>
      <c r="D457" s="740" t="s">
        <v>4044</v>
      </c>
      <c r="E457" s="741" t="s">
        <v>2739</v>
      </c>
      <c r="F457" s="661" t="s">
        <v>2725</v>
      </c>
      <c r="G457" s="661" t="s">
        <v>3370</v>
      </c>
      <c r="H457" s="661" t="s">
        <v>573</v>
      </c>
      <c r="I457" s="661" t="s">
        <v>3374</v>
      </c>
      <c r="J457" s="661" t="s">
        <v>3375</v>
      </c>
      <c r="K457" s="661" t="s">
        <v>3376</v>
      </c>
      <c r="L457" s="662">
        <v>0</v>
      </c>
      <c r="M457" s="662">
        <v>0</v>
      </c>
      <c r="N457" s="661">
        <v>2</v>
      </c>
      <c r="O457" s="742">
        <v>1</v>
      </c>
      <c r="P457" s="662"/>
      <c r="Q457" s="677"/>
      <c r="R457" s="661"/>
      <c r="S457" s="677">
        <v>0</v>
      </c>
      <c r="T457" s="742"/>
      <c r="U457" s="700">
        <v>0</v>
      </c>
    </row>
    <row r="458" spans="1:21" ht="14.4" customHeight="1" x14ac:dyDescent="0.3">
      <c r="A458" s="660">
        <v>21</v>
      </c>
      <c r="B458" s="661" t="s">
        <v>572</v>
      </c>
      <c r="C458" s="661">
        <v>89301212</v>
      </c>
      <c r="D458" s="740" t="s">
        <v>4044</v>
      </c>
      <c r="E458" s="741" t="s">
        <v>2739</v>
      </c>
      <c r="F458" s="661" t="s">
        <v>2725</v>
      </c>
      <c r="G458" s="661" t="s">
        <v>3370</v>
      </c>
      <c r="H458" s="661" t="s">
        <v>573</v>
      </c>
      <c r="I458" s="661" t="s">
        <v>3377</v>
      </c>
      <c r="J458" s="661" t="s">
        <v>3372</v>
      </c>
      <c r="K458" s="661" t="s">
        <v>3378</v>
      </c>
      <c r="L458" s="662">
        <v>0</v>
      </c>
      <c r="M458" s="662">
        <v>0</v>
      </c>
      <c r="N458" s="661">
        <v>1</v>
      </c>
      <c r="O458" s="742">
        <v>1</v>
      </c>
      <c r="P458" s="662"/>
      <c r="Q458" s="677"/>
      <c r="R458" s="661"/>
      <c r="S458" s="677">
        <v>0</v>
      </c>
      <c r="T458" s="742"/>
      <c r="U458" s="700">
        <v>0</v>
      </c>
    </row>
    <row r="459" spans="1:21" ht="14.4" customHeight="1" x14ac:dyDescent="0.3">
      <c r="A459" s="660">
        <v>21</v>
      </c>
      <c r="B459" s="661" t="s">
        <v>572</v>
      </c>
      <c r="C459" s="661">
        <v>89301212</v>
      </c>
      <c r="D459" s="740" t="s">
        <v>4044</v>
      </c>
      <c r="E459" s="741" t="s">
        <v>2739</v>
      </c>
      <c r="F459" s="661" t="s">
        <v>2725</v>
      </c>
      <c r="G459" s="661" t="s">
        <v>3379</v>
      </c>
      <c r="H459" s="661" t="s">
        <v>573</v>
      </c>
      <c r="I459" s="661" t="s">
        <v>3380</v>
      </c>
      <c r="J459" s="661" t="s">
        <v>3381</v>
      </c>
      <c r="K459" s="661" t="s">
        <v>3382</v>
      </c>
      <c r="L459" s="662">
        <v>998.95</v>
      </c>
      <c r="M459" s="662">
        <v>1997.9</v>
      </c>
      <c r="N459" s="661">
        <v>2</v>
      </c>
      <c r="O459" s="742">
        <v>1.5</v>
      </c>
      <c r="P459" s="662">
        <v>998.95</v>
      </c>
      <c r="Q459" s="677">
        <v>0.5</v>
      </c>
      <c r="R459" s="661">
        <v>1</v>
      </c>
      <c r="S459" s="677">
        <v>0.5</v>
      </c>
      <c r="T459" s="742">
        <v>0.5</v>
      </c>
      <c r="U459" s="700">
        <v>0.33333333333333331</v>
      </c>
    </row>
    <row r="460" spans="1:21" ht="14.4" customHeight="1" x14ac:dyDescent="0.3">
      <c r="A460" s="660">
        <v>21</v>
      </c>
      <c r="B460" s="661" t="s">
        <v>572</v>
      </c>
      <c r="C460" s="661">
        <v>89301212</v>
      </c>
      <c r="D460" s="740" t="s">
        <v>4044</v>
      </c>
      <c r="E460" s="741" t="s">
        <v>2739</v>
      </c>
      <c r="F460" s="661" t="s">
        <v>2725</v>
      </c>
      <c r="G460" s="661" t="s">
        <v>3379</v>
      </c>
      <c r="H460" s="661" t="s">
        <v>573</v>
      </c>
      <c r="I460" s="661" t="s">
        <v>1260</v>
      </c>
      <c r="J460" s="661" t="s">
        <v>3383</v>
      </c>
      <c r="K460" s="661" t="s">
        <v>3382</v>
      </c>
      <c r="L460" s="662">
        <v>998.95</v>
      </c>
      <c r="M460" s="662">
        <v>2996.8500000000004</v>
      </c>
      <c r="N460" s="661">
        <v>3</v>
      </c>
      <c r="O460" s="742">
        <v>1</v>
      </c>
      <c r="P460" s="662">
        <v>2996.8500000000004</v>
      </c>
      <c r="Q460" s="677">
        <v>1</v>
      </c>
      <c r="R460" s="661">
        <v>3</v>
      </c>
      <c r="S460" s="677">
        <v>1</v>
      </c>
      <c r="T460" s="742">
        <v>1</v>
      </c>
      <c r="U460" s="700">
        <v>1</v>
      </c>
    </row>
    <row r="461" spans="1:21" ht="14.4" customHeight="1" x14ac:dyDescent="0.3">
      <c r="A461" s="660">
        <v>21</v>
      </c>
      <c r="B461" s="661" t="s">
        <v>572</v>
      </c>
      <c r="C461" s="661">
        <v>89301212</v>
      </c>
      <c r="D461" s="740" t="s">
        <v>4044</v>
      </c>
      <c r="E461" s="741" t="s">
        <v>2739</v>
      </c>
      <c r="F461" s="661" t="s">
        <v>2725</v>
      </c>
      <c r="G461" s="661" t="s">
        <v>3384</v>
      </c>
      <c r="H461" s="661" t="s">
        <v>573</v>
      </c>
      <c r="I461" s="661" t="s">
        <v>3385</v>
      </c>
      <c r="J461" s="661" t="s">
        <v>3386</v>
      </c>
      <c r="K461" s="661" t="s">
        <v>3387</v>
      </c>
      <c r="L461" s="662">
        <v>0</v>
      </c>
      <c r="M461" s="662">
        <v>0</v>
      </c>
      <c r="N461" s="661">
        <v>1</v>
      </c>
      <c r="O461" s="742">
        <v>1</v>
      </c>
      <c r="P461" s="662"/>
      <c r="Q461" s="677"/>
      <c r="R461" s="661"/>
      <c r="S461" s="677">
        <v>0</v>
      </c>
      <c r="T461" s="742"/>
      <c r="U461" s="700">
        <v>0</v>
      </c>
    </row>
    <row r="462" spans="1:21" ht="14.4" customHeight="1" x14ac:dyDescent="0.3">
      <c r="A462" s="660">
        <v>21</v>
      </c>
      <c r="B462" s="661" t="s">
        <v>572</v>
      </c>
      <c r="C462" s="661">
        <v>89301212</v>
      </c>
      <c r="D462" s="740" t="s">
        <v>4044</v>
      </c>
      <c r="E462" s="741" t="s">
        <v>2739</v>
      </c>
      <c r="F462" s="661" t="s">
        <v>2725</v>
      </c>
      <c r="G462" s="661" t="s">
        <v>3388</v>
      </c>
      <c r="H462" s="661" t="s">
        <v>1429</v>
      </c>
      <c r="I462" s="661" t="s">
        <v>1502</v>
      </c>
      <c r="J462" s="661" t="s">
        <v>1503</v>
      </c>
      <c r="K462" s="661" t="s">
        <v>2629</v>
      </c>
      <c r="L462" s="662">
        <v>96.53</v>
      </c>
      <c r="M462" s="662">
        <v>193.06</v>
      </c>
      <c r="N462" s="661">
        <v>2</v>
      </c>
      <c r="O462" s="742">
        <v>0.5</v>
      </c>
      <c r="P462" s="662"/>
      <c r="Q462" s="677">
        <v>0</v>
      </c>
      <c r="R462" s="661"/>
      <c r="S462" s="677">
        <v>0</v>
      </c>
      <c r="T462" s="742"/>
      <c r="U462" s="700">
        <v>0</v>
      </c>
    </row>
    <row r="463" spans="1:21" ht="14.4" customHeight="1" x14ac:dyDescent="0.3">
      <c r="A463" s="660">
        <v>21</v>
      </c>
      <c r="B463" s="661" t="s">
        <v>572</v>
      </c>
      <c r="C463" s="661">
        <v>89301212</v>
      </c>
      <c r="D463" s="740" t="s">
        <v>4044</v>
      </c>
      <c r="E463" s="741" t="s">
        <v>2739</v>
      </c>
      <c r="F463" s="661" t="s">
        <v>2725</v>
      </c>
      <c r="G463" s="661" t="s">
        <v>2918</v>
      </c>
      <c r="H463" s="661" t="s">
        <v>573</v>
      </c>
      <c r="I463" s="661" t="s">
        <v>2950</v>
      </c>
      <c r="J463" s="661" t="s">
        <v>1327</v>
      </c>
      <c r="K463" s="661" t="s">
        <v>1110</v>
      </c>
      <c r="L463" s="662">
        <v>54.23</v>
      </c>
      <c r="M463" s="662">
        <v>216.92</v>
      </c>
      <c r="N463" s="661">
        <v>4</v>
      </c>
      <c r="O463" s="742">
        <v>1.5</v>
      </c>
      <c r="P463" s="662"/>
      <c r="Q463" s="677">
        <v>0</v>
      </c>
      <c r="R463" s="661"/>
      <c r="S463" s="677">
        <v>0</v>
      </c>
      <c r="T463" s="742"/>
      <c r="U463" s="700">
        <v>0</v>
      </c>
    </row>
    <row r="464" spans="1:21" ht="14.4" customHeight="1" x14ac:dyDescent="0.3">
      <c r="A464" s="660">
        <v>21</v>
      </c>
      <c r="B464" s="661" t="s">
        <v>572</v>
      </c>
      <c r="C464" s="661">
        <v>89301212</v>
      </c>
      <c r="D464" s="740" t="s">
        <v>4044</v>
      </c>
      <c r="E464" s="741" t="s">
        <v>2739</v>
      </c>
      <c r="F464" s="661" t="s">
        <v>2725</v>
      </c>
      <c r="G464" s="661" t="s">
        <v>2918</v>
      </c>
      <c r="H464" s="661" t="s">
        <v>573</v>
      </c>
      <c r="I464" s="661" t="s">
        <v>3389</v>
      </c>
      <c r="J464" s="661" t="s">
        <v>3390</v>
      </c>
      <c r="K464" s="661" t="s">
        <v>762</v>
      </c>
      <c r="L464" s="662">
        <v>43.37</v>
      </c>
      <c r="M464" s="662">
        <v>130.10999999999999</v>
      </c>
      <c r="N464" s="661">
        <v>3</v>
      </c>
      <c r="O464" s="742">
        <v>0.5</v>
      </c>
      <c r="P464" s="662">
        <v>130.10999999999999</v>
      </c>
      <c r="Q464" s="677">
        <v>1</v>
      </c>
      <c r="R464" s="661">
        <v>3</v>
      </c>
      <c r="S464" s="677">
        <v>1</v>
      </c>
      <c r="T464" s="742">
        <v>0.5</v>
      </c>
      <c r="U464" s="700">
        <v>1</v>
      </c>
    </row>
    <row r="465" spans="1:21" ht="14.4" customHeight="1" x14ac:dyDescent="0.3">
      <c r="A465" s="660">
        <v>21</v>
      </c>
      <c r="B465" s="661" t="s">
        <v>572</v>
      </c>
      <c r="C465" s="661">
        <v>89301212</v>
      </c>
      <c r="D465" s="740" t="s">
        <v>4044</v>
      </c>
      <c r="E465" s="741" t="s">
        <v>2739</v>
      </c>
      <c r="F465" s="661" t="s">
        <v>2725</v>
      </c>
      <c r="G465" s="661" t="s">
        <v>2865</v>
      </c>
      <c r="H465" s="661" t="s">
        <v>573</v>
      </c>
      <c r="I465" s="661" t="s">
        <v>622</v>
      </c>
      <c r="J465" s="661" t="s">
        <v>3391</v>
      </c>
      <c r="K465" s="661" t="s">
        <v>3392</v>
      </c>
      <c r="L465" s="662">
        <v>24.78</v>
      </c>
      <c r="M465" s="662">
        <v>545.16000000000008</v>
      </c>
      <c r="N465" s="661">
        <v>22</v>
      </c>
      <c r="O465" s="742">
        <v>5.5</v>
      </c>
      <c r="P465" s="662">
        <v>272.58000000000004</v>
      </c>
      <c r="Q465" s="677">
        <v>0.5</v>
      </c>
      <c r="R465" s="661">
        <v>11</v>
      </c>
      <c r="S465" s="677">
        <v>0.5</v>
      </c>
      <c r="T465" s="742">
        <v>2</v>
      </c>
      <c r="U465" s="700">
        <v>0.36363636363636365</v>
      </c>
    </row>
    <row r="466" spans="1:21" ht="14.4" customHeight="1" x14ac:dyDescent="0.3">
      <c r="A466" s="660">
        <v>21</v>
      </c>
      <c r="B466" s="661" t="s">
        <v>572</v>
      </c>
      <c r="C466" s="661">
        <v>89301212</v>
      </c>
      <c r="D466" s="740" t="s">
        <v>4044</v>
      </c>
      <c r="E466" s="741" t="s">
        <v>2739</v>
      </c>
      <c r="F466" s="661" t="s">
        <v>2725</v>
      </c>
      <c r="G466" s="661" t="s">
        <v>2865</v>
      </c>
      <c r="H466" s="661" t="s">
        <v>573</v>
      </c>
      <c r="I466" s="661" t="s">
        <v>2866</v>
      </c>
      <c r="J466" s="661" t="s">
        <v>2867</v>
      </c>
      <c r="K466" s="661" t="s">
        <v>2868</v>
      </c>
      <c r="L466" s="662">
        <v>99.11</v>
      </c>
      <c r="M466" s="662">
        <v>396.44</v>
      </c>
      <c r="N466" s="661">
        <v>4</v>
      </c>
      <c r="O466" s="742">
        <v>1.5</v>
      </c>
      <c r="P466" s="662">
        <v>396.44</v>
      </c>
      <c r="Q466" s="677">
        <v>1</v>
      </c>
      <c r="R466" s="661">
        <v>4</v>
      </c>
      <c r="S466" s="677">
        <v>1</v>
      </c>
      <c r="T466" s="742">
        <v>1.5</v>
      </c>
      <c r="U466" s="700">
        <v>1</v>
      </c>
    </row>
    <row r="467" spans="1:21" ht="14.4" customHeight="1" x14ac:dyDescent="0.3">
      <c r="A467" s="660">
        <v>21</v>
      </c>
      <c r="B467" s="661" t="s">
        <v>572</v>
      </c>
      <c r="C467" s="661">
        <v>89301212</v>
      </c>
      <c r="D467" s="740" t="s">
        <v>4044</v>
      </c>
      <c r="E467" s="741" t="s">
        <v>2739</v>
      </c>
      <c r="F467" s="661" t="s">
        <v>2725</v>
      </c>
      <c r="G467" s="661" t="s">
        <v>3153</v>
      </c>
      <c r="H467" s="661" t="s">
        <v>1429</v>
      </c>
      <c r="I467" s="661" t="s">
        <v>3154</v>
      </c>
      <c r="J467" s="661" t="s">
        <v>3155</v>
      </c>
      <c r="K467" s="661" t="s">
        <v>3156</v>
      </c>
      <c r="L467" s="662">
        <v>1715.48</v>
      </c>
      <c r="M467" s="662">
        <v>22301.24</v>
      </c>
      <c r="N467" s="661">
        <v>13</v>
      </c>
      <c r="O467" s="742">
        <v>4.5</v>
      </c>
      <c r="P467" s="662">
        <v>10292.880000000001</v>
      </c>
      <c r="Q467" s="677">
        <v>0.46153846153846156</v>
      </c>
      <c r="R467" s="661">
        <v>6</v>
      </c>
      <c r="S467" s="677">
        <v>0.46153846153846156</v>
      </c>
      <c r="T467" s="742">
        <v>2</v>
      </c>
      <c r="U467" s="700">
        <v>0.44444444444444442</v>
      </c>
    </row>
    <row r="468" spans="1:21" ht="14.4" customHeight="1" x14ac:dyDescent="0.3">
      <c r="A468" s="660">
        <v>21</v>
      </c>
      <c r="B468" s="661" t="s">
        <v>572</v>
      </c>
      <c r="C468" s="661">
        <v>89301212</v>
      </c>
      <c r="D468" s="740" t="s">
        <v>4044</v>
      </c>
      <c r="E468" s="741" t="s">
        <v>2739</v>
      </c>
      <c r="F468" s="661" t="s">
        <v>2725</v>
      </c>
      <c r="G468" s="661" t="s">
        <v>2919</v>
      </c>
      <c r="H468" s="661" t="s">
        <v>573</v>
      </c>
      <c r="I468" s="661" t="s">
        <v>2920</v>
      </c>
      <c r="J468" s="661" t="s">
        <v>703</v>
      </c>
      <c r="K468" s="661" t="s">
        <v>2921</v>
      </c>
      <c r="L468" s="662">
        <v>609.78</v>
      </c>
      <c r="M468" s="662">
        <v>609.78</v>
      </c>
      <c r="N468" s="661">
        <v>1</v>
      </c>
      <c r="O468" s="742">
        <v>1</v>
      </c>
      <c r="P468" s="662"/>
      <c r="Q468" s="677">
        <v>0</v>
      </c>
      <c r="R468" s="661"/>
      <c r="S468" s="677">
        <v>0</v>
      </c>
      <c r="T468" s="742"/>
      <c r="U468" s="700">
        <v>0</v>
      </c>
    </row>
    <row r="469" spans="1:21" ht="14.4" customHeight="1" x14ac:dyDescent="0.3">
      <c r="A469" s="660">
        <v>21</v>
      </c>
      <c r="B469" s="661" t="s">
        <v>572</v>
      </c>
      <c r="C469" s="661">
        <v>89301212</v>
      </c>
      <c r="D469" s="740" t="s">
        <v>4044</v>
      </c>
      <c r="E469" s="741" t="s">
        <v>2739</v>
      </c>
      <c r="F469" s="661" t="s">
        <v>2725</v>
      </c>
      <c r="G469" s="661" t="s">
        <v>2922</v>
      </c>
      <c r="H469" s="661" t="s">
        <v>573</v>
      </c>
      <c r="I469" s="661" t="s">
        <v>776</v>
      </c>
      <c r="J469" s="661" t="s">
        <v>2923</v>
      </c>
      <c r="K469" s="661" t="s">
        <v>2924</v>
      </c>
      <c r="L469" s="662">
        <v>0</v>
      </c>
      <c r="M469" s="662">
        <v>0</v>
      </c>
      <c r="N469" s="661">
        <v>13</v>
      </c>
      <c r="O469" s="742">
        <v>4</v>
      </c>
      <c r="P469" s="662">
        <v>0</v>
      </c>
      <c r="Q469" s="677"/>
      <c r="R469" s="661">
        <v>11</v>
      </c>
      <c r="S469" s="677">
        <v>0.84615384615384615</v>
      </c>
      <c r="T469" s="742">
        <v>3.5</v>
      </c>
      <c r="U469" s="700">
        <v>0.875</v>
      </c>
    </row>
    <row r="470" spans="1:21" ht="14.4" customHeight="1" x14ac:dyDescent="0.3">
      <c r="A470" s="660">
        <v>21</v>
      </c>
      <c r="B470" s="661" t="s">
        <v>572</v>
      </c>
      <c r="C470" s="661">
        <v>89301212</v>
      </c>
      <c r="D470" s="740" t="s">
        <v>4044</v>
      </c>
      <c r="E470" s="741" t="s">
        <v>2739</v>
      </c>
      <c r="F470" s="661" t="s">
        <v>2725</v>
      </c>
      <c r="G470" s="661" t="s">
        <v>2973</v>
      </c>
      <c r="H470" s="661" t="s">
        <v>1429</v>
      </c>
      <c r="I470" s="661" t="s">
        <v>2974</v>
      </c>
      <c r="J470" s="661" t="s">
        <v>2975</v>
      </c>
      <c r="K470" s="661" t="s">
        <v>2976</v>
      </c>
      <c r="L470" s="662">
        <v>0</v>
      </c>
      <c r="M470" s="662">
        <v>0</v>
      </c>
      <c r="N470" s="661">
        <v>5</v>
      </c>
      <c r="O470" s="742">
        <v>3</v>
      </c>
      <c r="P470" s="662">
        <v>0</v>
      </c>
      <c r="Q470" s="677"/>
      <c r="R470" s="661">
        <v>1</v>
      </c>
      <c r="S470" s="677">
        <v>0.2</v>
      </c>
      <c r="T470" s="742">
        <v>1</v>
      </c>
      <c r="U470" s="700">
        <v>0.33333333333333331</v>
      </c>
    </row>
    <row r="471" spans="1:21" ht="14.4" customHeight="1" x14ac:dyDescent="0.3">
      <c r="A471" s="660">
        <v>21</v>
      </c>
      <c r="B471" s="661" t="s">
        <v>572</v>
      </c>
      <c r="C471" s="661">
        <v>89301212</v>
      </c>
      <c r="D471" s="740" t="s">
        <v>4044</v>
      </c>
      <c r="E471" s="741" t="s">
        <v>2739</v>
      </c>
      <c r="F471" s="661" t="s">
        <v>2725</v>
      </c>
      <c r="G471" s="661" t="s">
        <v>2973</v>
      </c>
      <c r="H471" s="661" t="s">
        <v>1429</v>
      </c>
      <c r="I471" s="661" t="s">
        <v>3175</v>
      </c>
      <c r="J471" s="661" t="s">
        <v>2975</v>
      </c>
      <c r="K471" s="661" t="s">
        <v>3176</v>
      </c>
      <c r="L471" s="662">
        <v>492.3</v>
      </c>
      <c r="M471" s="662">
        <v>984.6</v>
      </c>
      <c r="N471" s="661">
        <v>2</v>
      </c>
      <c r="O471" s="742">
        <v>1.5</v>
      </c>
      <c r="P471" s="662">
        <v>984.6</v>
      </c>
      <c r="Q471" s="677">
        <v>1</v>
      </c>
      <c r="R471" s="661">
        <v>2</v>
      </c>
      <c r="S471" s="677">
        <v>1</v>
      </c>
      <c r="T471" s="742">
        <v>1.5</v>
      </c>
      <c r="U471" s="700">
        <v>1</v>
      </c>
    </row>
    <row r="472" spans="1:21" ht="14.4" customHeight="1" x14ac:dyDescent="0.3">
      <c r="A472" s="660">
        <v>21</v>
      </c>
      <c r="B472" s="661" t="s">
        <v>572</v>
      </c>
      <c r="C472" s="661">
        <v>89301212</v>
      </c>
      <c r="D472" s="740" t="s">
        <v>4044</v>
      </c>
      <c r="E472" s="741" t="s">
        <v>2739</v>
      </c>
      <c r="F472" s="661" t="s">
        <v>2725</v>
      </c>
      <c r="G472" s="661" t="s">
        <v>3393</v>
      </c>
      <c r="H472" s="661" t="s">
        <v>573</v>
      </c>
      <c r="I472" s="661" t="s">
        <v>3394</v>
      </c>
      <c r="J472" s="661" t="s">
        <v>2827</v>
      </c>
      <c r="K472" s="661"/>
      <c r="L472" s="662">
        <v>583.70000000000005</v>
      </c>
      <c r="M472" s="662">
        <v>1751.1000000000001</v>
      </c>
      <c r="N472" s="661">
        <v>3</v>
      </c>
      <c r="O472" s="742">
        <v>1</v>
      </c>
      <c r="P472" s="662">
        <v>1751.1000000000001</v>
      </c>
      <c r="Q472" s="677">
        <v>1</v>
      </c>
      <c r="R472" s="661">
        <v>3</v>
      </c>
      <c r="S472" s="677">
        <v>1</v>
      </c>
      <c r="T472" s="742">
        <v>1</v>
      </c>
      <c r="U472" s="700">
        <v>1</v>
      </c>
    </row>
    <row r="473" spans="1:21" ht="14.4" customHeight="1" x14ac:dyDescent="0.3">
      <c r="A473" s="660">
        <v>21</v>
      </c>
      <c r="B473" s="661" t="s">
        <v>572</v>
      </c>
      <c r="C473" s="661">
        <v>89301212</v>
      </c>
      <c r="D473" s="740" t="s">
        <v>4044</v>
      </c>
      <c r="E473" s="741" t="s">
        <v>2739</v>
      </c>
      <c r="F473" s="661" t="s">
        <v>2725</v>
      </c>
      <c r="G473" s="661" t="s">
        <v>3393</v>
      </c>
      <c r="H473" s="661" t="s">
        <v>573</v>
      </c>
      <c r="I473" s="661" t="s">
        <v>3395</v>
      </c>
      <c r="J473" s="661" t="s">
        <v>2827</v>
      </c>
      <c r="K473" s="661"/>
      <c r="L473" s="662">
        <v>1257.97</v>
      </c>
      <c r="M473" s="662">
        <v>1257.97</v>
      </c>
      <c r="N473" s="661">
        <v>1</v>
      </c>
      <c r="O473" s="742">
        <v>1</v>
      </c>
      <c r="P473" s="662"/>
      <c r="Q473" s="677">
        <v>0</v>
      </c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21</v>
      </c>
      <c r="B474" s="661" t="s">
        <v>572</v>
      </c>
      <c r="C474" s="661">
        <v>89301212</v>
      </c>
      <c r="D474" s="740" t="s">
        <v>4044</v>
      </c>
      <c r="E474" s="741" t="s">
        <v>2739</v>
      </c>
      <c r="F474" s="661" t="s">
        <v>2725</v>
      </c>
      <c r="G474" s="661" t="s">
        <v>3393</v>
      </c>
      <c r="H474" s="661" t="s">
        <v>573</v>
      </c>
      <c r="I474" s="661" t="s">
        <v>3396</v>
      </c>
      <c r="J474" s="661" t="s">
        <v>2827</v>
      </c>
      <c r="K474" s="661"/>
      <c r="L474" s="662">
        <v>0</v>
      </c>
      <c r="M474" s="662">
        <v>0</v>
      </c>
      <c r="N474" s="661">
        <v>2</v>
      </c>
      <c r="O474" s="742">
        <v>1</v>
      </c>
      <c r="P474" s="662">
        <v>0</v>
      </c>
      <c r="Q474" s="677"/>
      <c r="R474" s="661">
        <v>2</v>
      </c>
      <c r="S474" s="677">
        <v>1</v>
      </c>
      <c r="T474" s="742">
        <v>1</v>
      </c>
      <c r="U474" s="700">
        <v>1</v>
      </c>
    </row>
    <row r="475" spans="1:21" ht="14.4" customHeight="1" x14ac:dyDescent="0.3">
      <c r="A475" s="660">
        <v>21</v>
      </c>
      <c r="B475" s="661" t="s">
        <v>572</v>
      </c>
      <c r="C475" s="661">
        <v>89301212</v>
      </c>
      <c r="D475" s="740" t="s">
        <v>4044</v>
      </c>
      <c r="E475" s="741" t="s">
        <v>2739</v>
      </c>
      <c r="F475" s="661" t="s">
        <v>2725</v>
      </c>
      <c r="G475" s="661" t="s">
        <v>3393</v>
      </c>
      <c r="H475" s="661" t="s">
        <v>573</v>
      </c>
      <c r="I475" s="661" t="s">
        <v>3397</v>
      </c>
      <c r="J475" s="661" t="s">
        <v>2827</v>
      </c>
      <c r="K475" s="661"/>
      <c r="L475" s="662">
        <v>0</v>
      </c>
      <c r="M475" s="662">
        <v>0</v>
      </c>
      <c r="N475" s="661">
        <v>2</v>
      </c>
      <c r="O475" s="742">
        <v>1</v>
      </c>
      <c r="P475" s="662">
        <v>0</v>
      </c>
      <c r="Q475" s="677"/>
      <c r="R475" s="661">
        <v>2</v>
      </c>
      <c r="S475" s="677">
        <v>1</v>
      </c>
      <c r="T475" s="742">
        <v>1</v>
      </c>
      <c r="U475" s="700">
        <v>1</v>
      </c>
    </row>
    <row r="476" spans="1:21" ht="14.4" customHeight="1" x14ac:dyDescent="0.3">
      <c r="A476" s="660">
        <v>21</v>
      </c>
      <c r="B476" s="661" t="s">
        <v>572</v>
      </c>
      <c r="C476" s="661">
        <v>89301212</v>
      </c>
      <c r="D476" s="740" t="s">
        <v>4044</v>
      </c>
      <c r="E476" s="741" t="s">
        <v>2739</v>
      </c>
      <c r="F476" s="661" t="s">
        <v>2725</v>
      </c>
      <c r="G476" s="661" t="s">
        <v>3393</v>
      </c>
      <c r="H476" s="661" t="s">
        <v>573</v>
      </c>
      <c r="I476" s="661" t="s">
        <v>3398</v>
      </c>
      <c r="J476" s="661" t="s">
        <v>2827</v>
      </c>
      <c r="K476" s="661"/>
      <c r="L476" s="662">
        <v>0</v>
      </c>
      <c r="M476" s="662">
        <v>0</v>
      </c>
      <c r="N476" s="661">
        <v>1</v>
      </c>
      <c r="O476" s="742">
        <v>1</v>
      </c>
      <c r="P476" s="662">
        <v>0</v>
      </c>
      <c r="Q476" s="677"/>
      <c r="R476" s="661">
        <v>1</v>
      </c>
      <c r="S476" s="677">
        <v>1</v>
      </c>
      <c r="T476" s="742">
        <v>1</v>
      </c>
      <c r="U476" s="700">
        <v>1</v>
      </c>
    </row>
    <row r="477" spans="1:21" ht="14.4" customHeight="1" x14ac:dyDescent="0.3">
      <c r="A477" s="660">
        <v>21</v>
      </c>
      <c r="B477" s="661" t="s">
        <v>572</v>
      </c>
      <c r="C477" s="661">
        <v>89301212</v>
      </c>
      <c r="D477" s="740" t="s">
        <v>4044</v>
      </c>
      <c r="E477" s="741" t="s">
        <v>2739</v>
      </c>
      <c r="F477" s="661" t="s">
        <v>2725</v>
      </c>
      <c r="G477" s="661" t="s">
        <v>2869</v>
      </c>
      <c r="H477" s="661" t="s">
        <v>573</v>
      </c>
      <c r="I477" s="661" t="s">
        <v>2955</v>
      </c>
      <c r="J477" s="661" t="s">
        <v>2871</v>
      </c>
      <c r="K477" s="661" t="s">
        <v>2956</v>
      </c>
      <c r="L477" s="662">
        <v>55.16</v>
      </c>
      <c r="M477" s="662">
        <v>110.32</v>
      </c>
      <c r="N477" s="661">
        <v>2</v>
      </c>
      <c r="O477" s="742">
        <v>1</v>
      </c>
      <c r="P477" s="662">
        <v>110.32</v>
      </c>
      <c r="Q477" s="677">
        <v>1</v>
      </c>
      <c r="R477" s="661">
        <v>2</v>
      </c>
      <c r="S477" s="677">
        <v>1</v>
      </c>
      <c r="T477" s="742">
        <v>1</v>
      </c>
      <c r="U477" s="700">
        <v>1</v>
      </c>
    </row>
    <row r="478" spans="1:21" ht="14.4" customHeight="1" x14ac:dyDescent="0.3">
      <c r="A478" s="660">
        <v>21</v>
      </c>
      <c r="B478" s="661" t="s">
        <v>572</v>
      </c>
      <c r="C478" s="661">
        <v>89301212</v>
      </c>
      <c r="D478" s="740" t="s">
        <v>4044</v>
      </c>
      <c r="E478" s="741" t="s">
        <v>2739</v>
      </c>
      <c r="F478" s="661" t="s">
        <v>2725</v>
      </c>
      <c r="G478" s="661" t="s">
        <v>2957</v>
      </c>
      <c r="H478" s="661" t="s">
        <v>1429</v>
      </c>
      <c r="I478" s="661" t="s">
        <v>2191</v>
      </c>
      <c r="J478" s="661" t="s">
        <v>2192</v>
      </c>
      <c r="K478" s="661" t="s">
        <v>2701</v>
      </c>
      <c r="L478" s="662">
        <v>140.94999999999999</v>
      </c>
      <c r="M478" s="662">
        <v>281.89999999999998</v>
      </c>
      <c r="N478" s="661">
        <v>2</v>
      </c>
      <c r="O478" s="742">
        <v>0.5</v>
      </c>
      <c r="P478" s="662">
        <v>281.89999999999998</v>
      </c>
      <c r="Q478" s="677">
        <v>1</v>
      </c>
      <c r="R478" s="661">
        <v>2</v>
      </c>
      <c r="S478" s="677">
        <v>1</v>
      </c>
      <c r="T478" s="742">
        <v>0.5</v>
      </c>
      <c r="U478" s="700">
        <v>1</v>
      </c>
    </row>
    <row r="479" spans="1:21" ht="14.4" customHeight="1" x14ac:dyDescent="0.3">
      <c r="A479" s="660">
        <v>21</v>
      </c>
      <c r="B479" s="661" t="s">
        <v>572</v>
      </c>
      <c r="C479" s="661">
        <v>89301212</v>
      </c>
      <c r="D479" s="740" t="s">
        <v>4044</v>
      </c>
      <c r="E479" s="741" t="s">
        <v>2739</v>
      </c>
      <c r="F479" s="661" t="s">
        <v>2725</v>
      </c>
      <c r="G479" s="661" t="s">
        <v>2768</v>
      </c>
      <c r="H479" s="661" t="s">
        <v>573</v>
      </c>
      <c r="I479" s="661" t="s">
        <v>3182</v>
      </c>
      <c r="J479" s="661" t="s">
        <v>1424</v>
      </c>
      <c r="K479" s="661" t="s">
        <v>1020</v>
      </c>
      <c r="L479" s="662">
        <v>75.22</v>
      </c>
      <c r="M479" s="662">
        <v>3234.46</v>
      </c>
      <c r="N479" s="661">
        <v>43</v>
      </c>
      <c r="O479" s="742">
        <v>10.5</v>
      </c>
      <c r="P479" s="662">
        <v>1429.18</v>
      </c>
      <c r="Q479" s="677">
        <v>0.44186046511627908</v>
      </c>
      <c r="R479" s="661">
        <v>19</v>
      </c>
      <c r="S479" s="677">
        <v>0.44186046511627908</v>
      </c>
      <c r="T479" s="742">
        <v>4</v>
      </c>
      <c r="U479" s="700">
        <v>0.38095238095238093</v>
      </c>
    </row>
    <row r="480" spans="1:21" ht="14.4" customHeight="1" x14ac:dyDescent="0.3">
      <c r="A480" s="660">
        <v>21</v>
      </c>
      <c r="B480" s="661" t="s">
        <v>572</v>
      </c>
      <c r="C480" s="661">
        <v>89301212</v>
      </c>
      <c r="D480" s="740" t="s">
        <v>4044</v>
      </c>
      <c r="E480" s="741" t="s">
        <v>2739</v>
      </c>
      <c r="F480" s="661" t="s">
        <v>2725</v>
      </c>
      <c r="G480" s="661" t="s">
        <v>3399</v>
      </c>
      <c r="H480" s="661" t="s">
        <v>573</v>
      </c>
      <c r="I480" s="661" t="s">
        <v>3400</v>
      </c>
      <c r="J480" s="661" t="s">
        <v>3401</v>
      </c>
      <c r="K480" s="661" t="s">
        <v>3402</v>
      </c>
      <c r="L480" s="662">
        <v>264</v>
      </c>
      <c r="M480" s="662">
        <v>528</v>
      </c>
      <c r="N480" s="661">
        <v>2</v>
      </c>
      <c r="O480" s="742">
        <v>1.5</v>
      </c>
      <c r="P480" s="662"/>
      <c r="Q480" s="677">
        <v>0</v>
      </c>
      <c r="R480" s="661"/>
      <c r="S480" s="677">
        <v>0</v>
      </c>
      <c r="T480" s="742"/>
      <c r="U480" s="700">
        <v>0</v>
      </c>
    </row>
    <row r="481" spans="1:21" ht="14.4" customHeight="1" x14ac:dyDescent="0.3">
      <c r="A481" s="660">
        <v>21</v>
      </c>
      <c r="B481" s="661" t="s">
        <v>572</v>
      </c>
      <c r="C481" s="661">
        <v>89301212</v>
      </c>
      <c r="D481" s="740" t="s">
        <v>4044</v>
      </c>
      <c r="E481" s="741" t="s">
        <v>2739</v>
      </c>
      <c r="F481" s="661" t="s">
        <v>2725</v>
      </c>
      <c r="G481" s="661" t="s">
        <v>2821</v>
      </c>
      <c r="H481" s="661" t="s">
        <v>573</v>
      </c>
      <c r="I481" s="661" t="s">
        <v>2822</v>
      </c>
      <c r="J481" s="661" t="s">
        <v>2823</v>
      </c>
      <c r="K481" s="661" t="s">
        <v>2824</v>
      </c>
      <c r="L481" s="662">
        <v>234.09</v>
      </c>
      <c r="M481" s="662">
        <v>702.27</v>
      </c>
      <c r="N481" s="661">
        <v>3</v>
      </c>
      <c r="O481" s="742">
        <v>1</v>
      </c>
      <c r="P481" s="662">
        <v>702.27</v>
      </c>
      <c r="Q481" s="677">
        <v>1</v>
      </c>
      <c r="R481" s="661">
        <v>3</v>
      </c>
      <c r="S481" s="677">
        <v>1</v>
      </c>
      <c r="T481" s="742">
        <v>1</v>
      </c>
      <c r="U481" s="700">
        <v>1</v>
      </c>
    </row>
    <row r="482" spans="1:21" ht="14.4" customHeight="1" x14ac:dyDescent="0.3">
      <c r="A482" s="660">
        <v>21</v>
      </c>
      <c r="B482" s="661" t="s">
        <v>572</v>
      </c>
      <c r="C482" s="661">
        <v>89301212</v>
      </c>
      <c r="D482" s="740" t="s">
        <v>4044</v>
      </c>
      <c r="E482" s="741" t="s">
        <v>2739</v>
      </c>
      <c r="F482" s="661" t="s">
        <v>2725</v>
      </c>
      <c r="G482" s="661" t="s">
        <v>3403</v>
      </c>
      <c r="H482" s="661" t="s">
        <v>573</v>
      </c>
      <c r="I482" s="661" t="s">
        <v>3404</v>
      </c>
      <c r="J482" s="661" t="s">
        <v>3405</v>
      </c>
      <c r="K482" s="661" t="s">
        <v>3406</v>
      </c>
      <c r="L482" s="662">
        <v>151.62</v>
      </c>
      <c r="M482" s="662">
        <v>909.72</v>
      </c>
      <c r="N482" s="661">
        <v>6</v>
      </c>
      <c r="O482" s="742">
        <v>2.5</v>
      </c>
      <c r="P482" s="662">
        <v>606.48</v>
      </c>
      <c r="Q482" s="677">
        <v>0.66666666666666663</v>
      </c>
      <c r="R482" s="661">
        <v>4</v>
      </c>
      <c r="S482" s="677">
        <v>0.66666666666666663</v>
      </c>
      <c r="T482" s="742">
        <v>1.5</v>
      </c>
      <c r="U482" s="700">
        <v>0.6</v>
      </c>
    </row>
    <row r="483" spans="1:21" ht="14.4" customHeight="1" x14ac:dyDescent="0.3">
      <c r="A483" s="660">
        <v>21</v>
      </c>
      <c r="B483" s="661" t="s">
        <v>572</v>
      </c>
      <c r="C483" s="661">
        <v>89301212</v>
      </c>
      <c r="D483" s="740" t="s">
        <v>4044</v>
      </c>
      <c r="E483" s="741" t="s">
        <v>2739</v>
      </c>
      <c r="F483" s="661" t="s">
        <v>2725</v>
      </c>
      <c r="G483" s="661" t="s">
        <v>3407</v>
      </c>
      <c r="H483" s="661" t="s">
        <v>573</v>
      </c>
      <c r="I483" s="661" t="s">
        <v>3408</v>
      </c>
      <c r="J483" s="661" t="s">
        <v>3409</v>
      </c>
      <c r="K483" s="661" t="s">
        <v>3410</v>
      </c>
      <c r="L483" s="662">
        <v>150.9</v>
      </c>
      <c r="M483" s="662">
        <v>150.9</v>
      </c>
      <c r="N483" s="661">
        <v>1</v>
      </c>
      <c r="O483" s="742">
        <v>0.5</v>
      </c>
      <c r="P483" s="662"/>
      <c r="Q483" s="677">
        <v>0</v>
      </c>
      <c r="R483" s="661"/>
      <c r="S483" s="677">
        <v>0</v>
      </c>
      <c r="T483" s="742"/>
      <c r="U483" s="700">
        <v>0</v>
      </c>
    </row>
    <row r="484" spans="1:21" ht="14.4" customHeight="1" x14ac:dyDescent="0.3">
      <c r="A484" s="660">
        <v>21</v>
      </c>
      <c r="B484" s="661" t="s">
        <v>572</v>
      </c>
      <c r="C484" s="661">
        <v>89301212</v>
      </c>
      <c r="D484" s="740" t="s">
        <v>4044</v>
      </c>
      <c r="E484" s="741" t="s">
        <v>2739</v>
      </c>
      <c r="F484" s="661" t="s">
        <v>2725</v>
      </c>
      <c r="G484" s="661" t="s">
        <v>3055</v>
      </c>
      <c r="H484" s="661" t="s">
        <v>573</v>
      </c>
      <c r="I484" s="661" t="s">
        <v>3411</v>
      </c>
      <c r="J484" s="661" t="s">
        <v>3186</v>
      </c>
      <c r="K484" s="661" t="s">
        <v>1362</v>
      </c>
      <c r="L484" s="662">
        <v>0</v>
      </c>
      <c r="M484" s="662">
        <v>0</v>
      </c>
      <c r="N484" s="661">
        <v>2</v>
      </c>
      <c r="O484" s="742">
        <v>0.5</v>
      </c>
      <c r="P484" s="662">
        <v>0</v>
      </c>
      <c r="Q484" s="677"/>
      <c r="R484" s="661">
        <v>2</v>
      </c>
      <c r="S484" s="677">
        <v>1</v>
      </c>
      <c r="T484" s="742">
        <v>0.5</v>
      </c>
      <c r="U484" s="700">
        <v>1</v>
      </c>
    </row>
    <row r="485" spans="1:21" ht="14.4" customHeight="1" x14ac:dyDescent="0.3">
      <c r="A485" s="660">
        <v>21</v>
      </c>
      <c r="B485" s="661" t="s">
        <v>572</v>
      </c>
      <c r="C485" s="661">
        <v>89301212</v>
      </c>
      <c r="D485" s="740" t="s">
        <v>4044</v>
      </c>
      <c r="E485" s="741" t="s">
        <v>2739</v>
      </c>
      <c r="F485" s="661" t="s">
        <v>2725</v>
      </c>
      <c r="G485" s="661" t="s">
        <v>3055</v>
      </c>
      <c r="H485" s="661" t="s">
        <v>573</v>
      </c>
      <c r="I485" s="661" t="s">
        <v>3243</v>
      </c>
      <c r="J485" s="661" t="s">
        <v>3244</v>
      </c>
      <c r="K485" s="661" t="s">
        <v>1362</v>
      </c>
      <c r="L485" s="662">
        <v>0</v>
      </c>
      <c r="M485" s="662">
        <v>0</v>
      </c>
      <c r="N485" s="661">
        <v>2</v>
      </c>
      <c r="O485" s="742">
        <v>0.5</v>
      </c>
      <c r="P485" s="662"/>
      <c r="Q485" s="677"/>
      <c r="R485" s="661"/>
      <c r="S485" s="677">
        <v>0</v>
      </c>
      <c r="T485" s="742"/>
      <c r="U485" s="700">
        <v>0</v>
      </c>
    </row>
    <row r="486" spans="1:21" ht="14.4" customHeight="1" x14ac:dyDescent="0.3">
      <c r="A486" s="660">
        <v>21</v>
      </c>
      <c r="B486" s="661" t="s">
        <v>572</v>
      </c>
      <c r="C486" s="661">
        <v>89301212</v>
      </c>
      <c r="D486" s="740" t="s">
        <v>4044</v>
      </c>
      <c r="E486" s="741" t="s">
        <v>2739</v>
      </c>
      <c r="F486" s="661" t="s">
        <v>2725</v>
      </c>
      <c r="G486" s="661" t="s">
        <v>3055</v>
      </c>
      <c r="H486" s="661" t="s">
        <v>573</v>
      </c>
      <c r="I486" s="661" t="s">
        <v>3412</v>
      </c>
      <c r="J486" s="661" t="s">
        <v>3413</v>
      </c>
      <c r="K486" s="661" t="s">
        <v>1463</v>
      </c>
      <c r="L486" s="662">
        <v>0</v>
      </c>
      <c r="M486" s="662">
        <v>0</v>
      </c>
      <c r="N486" s="661">
        <v>2</v>
      </c>
      <c r="O486" s="742">
        <v>1</v>
      </c>
      <c r="P486" s="662">
        <v>0</v>
      </c>
      <c r="Q486" s="677"/>
      <c r="R486" s="661">
        <v>2</v>
      </c>
      <c r="S486" s="677">
        <v>1</v>
      </c>
      <c r="T486" s="742">
        <v>1</v>
      </c>
      <c r="U486" s="700">
        <v>1</v>
      </c>
    </row>
    <row r="487" spans="1:21" ht="14.4" customHeight="1" x14ac:dyDescent="0.3">
      <c r="A487" s="660">
        <v>21</v>
      </c>
      <c r="B487" s="661" t="s">
        <v>572</v>
      </c>
      <c r="C487" s="661">
        <v>89301212</v>
      </c>
      <c r="D487" s="740" t="s">
        <v>4044</v>
      </c>
      <c r="E487" s="741" t="s">
        <v>2739</v>
      </c>
      <c r="F487" s="661" t="s">
        <v>2725</v>
      </c>
      <c r="G487" s="661" t="s">
        <v>3055</v>
      </c>
      <c r="H487" s="661" t="s">
        <v>573</v>
      </c>
      <c r="I487" s="661" t="s">
        <v>3414</v>
      </c>
      <c r="J487" s="661" t="s">
        <v>3413</v>
      </c>
      <c r="K487" s="661" t="s">
        <v>3415</v>
      </c>
      <c r="L487" s="662">
        <v>0</v>
      </c>
      <c r="M487" s="662">
        <v>0</v>
      </c>
      <c r="N487" s="661">
        <v>1</v>
      </c>
      <c r="O487" s="742">
        <v>1</v>
      </c>
      <c r="P487" s="662"/>
      <c r="Q487" s="677"/>
      <c r="R487" s="661"/>
      <c r="S487" s="677">
        <v>0</v>
      </c>
      <c r="T487" s="742"/>
      <c r="U487" s="700">
        <v>0</v>
      </c>
    </row>
    <row r="488" spans="1:21" ht="14.4" customHeight="1" x14ac:dyDescent="0.3">
      <c r="A488" s="660">
        <v>21</v>
      </c>
      <c r="B488" s="661" t="s">
        <v>572</v>
      </c>
      <c r="C488" s="661">
        <v>89301212</v>
      </c>
      <c r="D488" s="740" t="s">
        <v>4044</v>
      </c>
      <c r="E488" s="741" t="s">
        <v>2739</v>
      </c>
      <c r="F488" s="661" t="s">
        <v>2725</v>
      </c>
      <c r="G488" s="661" t="s">
        <v>3055</v>
      </c>
      <c r="H488" s="661" t="s">
        <v>573</v>
      </c>
      <c r="I488" s="661" t="s">
        <v>3416</v>
      </c>
      <c r="J488" s="661" t="s">
        <v>3417</v>
      </c>
      <c r="K488" s="661" t="s">
        <v>1463</v>
      </c>
      <c r="L488" s="662">
        <v>0</v>
      </c>
      <c r="M488" s="662">
        <v>0</v>
      </c>
      <c r="N488" s="661">
        <v>4</v>
      </c>
      <c r="O488" s="742">
        <v>2</v>
      </c>
      <c r="P488" s="662">
        <v>0</v>
      </c>
      <c r="Q488" s="677"/>
      <c r="R488" s="661">
        <v>3</v>
      </c>
      <c r="S488" s="677">
        <v>0.75</v>
      </c>
      <c r="T488" s="742">
        <v>1</v>
      </c>
      <c r="U488" s="700">
        <v>0.5</v>
      </c>
    </row>
    <row r="489" spans="1:21" ht="14.4" customHeight="1" x14ac:dyDescent="0.3">
      <c r="A489" s="660">
        <v>21</v>
      </c>
      <c r="B489" s="661" t="s">
        <v>572</v>
      </c>
      <c r="C489" s="661">
        <v>89301212</v>
      </c>
      <c r="D489" s="740" t="s">
        <v>4044</v>
      </c>
      <c r="E489" s="741" t="s">
        <v>2739</v>
      </c>
      <c r="F489" s="661" t="s">
        <v>2725</v>
      </c>
      <c r="G489" s="661" t="s">
        <v>3055</v>
      </c>
      <c r="H489" s="661" t="s">
        <v>573</v>
      </c>
      <c r="I489" s="661" t="s">
        <v>3418</v>
      </c>
      <c r="J489" s="661" t="s">
        <v>3186</v>
      </c>
      <c r="K489" s="661" t="s">
        <v>1463</v>
      </c>
      <c r="L489" s="662">
        <v>0</v>
      </c>
      <c r="M489" s="662">
        <v>0</v>
      </c>
      <c r="N489" s="661">
        <v>1</v>
      </c>
      <c r="O489" s="742">
        <v>0.5</v>
      </c>
      <c r="P489" s="662"/>
      <c r="Q489" s="677"/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21</v>
      </c>
      <c r="B490" s="661" t="s">
        <v>572</v>
      </c>
      <c r="C490" s="661">
        <v>89301212</v>
      </c>
      <c r="D490" s="740" t="s">
        <v>4044</v>
      </c>
      <c r="E490" s="741" t="s">
        <v>2739</v>
      </c>
      <c r="F490" s="661" t="s">
        <v>2725</v>
      </c>
      <c r="G490" s="661" t="s">
        <v>3419</v>
      </c>
      <c r="H490" s="661" t="s">
        <v>573</v>
      </c>
      <c r="I490" s="661" t="s">
        <v>1721</v>
      </c>
      <c r="J490" s="661" t="s">
        <v>1722</v>
      </c>
      <c r="K490" s="661" t="s">
        <v>1723</v>
      </c>
      <c r="L490" s="662">
        <v>228.55</v>
      </c>
      <c r="M490" s="662">
        <v>228.55</v>
      </c>
      <c r="N490" s="661">
        <v>1</v>
      </c>
      <c r="O490" s="742">
        <v>1</v>
      </c>
      <c r="P490" s="662">
        <v>228.55</v>
      </c>
      <c r="Q490" s="677">
        <v>1</v>
      </c>
      <c r="R490" s="661">
        <v>1</v>
      </c>
      <c r="S490" s="677">
        <v>1</v>
      </c>
      <c r="T490" s="742">
        <v>1</v>
      </c>
      <c r="U490" s="700">
        <v>1</v>
      </c>
    </row>
    <row r="491" spans="1:21" ht="14.4" customHeight="1" x14ac:dyDescent="0.3">
      <c r="A491" s="660">
        <v>21</v>
      </c>
      <c r="B491" s="661" t="s">
        <v>572</v>
      </c>
      <c r="C491" s="661">
        <v>89301212</v>
      </c>
      <c r="D491" s="740" t="s">
        <v>4044</v>
      </c>
      <c r="E491" s="741" t="s">
        <v>2739</v>
      </c>
      <c r="F491" s="661" t="s">
        <v>2725</v>
      </c>
      <c r="G491" s="661" t="s">
        <v>3420</v>
      </c>
      <c r="H491" s="661" t="s">
        <v>1429</v>
      </c>
      <c r="I491" s="661" t="s">
        <v>1556</v>
      </c>
      <c r="J491" s="661" t="s">
        <v>1557</v>
      </c>
      <c r="K491" s="661" t="s">
        <v>1558</v>
      </c>
      <c r="L491" s="662">
        <v>133.94</v>
      </c>
      <c r="M491" s="662">
        <v>133.94</v>
      </c>
      <c r="N491" s="661">
        <v>1</v>
      </c>
      <c r="O491" s="742">
        <v>0.5</v>
      </c>
      <c r="P491" s="662"/>
      <c r="Q491" s="677">
        <v>0</v>
      </c>
      <c r="R491" s="661"/>
      <c r="S491" s="677">
        <v>0</v>
      </c>
      <c r="T491" s="742"/>
      <c r="U491" s="700">
        <v>0</v>
      </c>
    </row>
    <row r="492" spans="1:21" ht="14.4" customHeight="1" x14ac:dyDescent="0.3">
      <c r="A492" s="660">
        <v>21</v>
      </c>
      <c r="B492" s="661" t="s">
        <v>572</v>
      </c>
      <c r="C492" s="661">
        <v>89301212</v>
      </c>
      <c r="D492" s="740" t="s">
        <v>4044</v>
      </c>
      <c r="E492" s="741" t="s">
        <v>2739</v>
      </c>
      <c r="F492" s="661" t="s">
        <v>2727</v>
      </c>
      <c r="G492" s="661" t="s">
        <v>2873</v>
      </c>
      <c r="H492" s="661" t="s">
        <v>573</v>
      </c>
      <c r="I492" s="661" t="s">
        <v>1214</v>
      </c>
      <c r="J492" s="661" t="s">
        <v>1215</v>
      </c>
      <c r="K492" s="661" t="s">
        <v>1422</v>
      </c>
      <c r="L492" s="662">
        <v>1267.1199999999999</v>
      </c>
      <c r="M492" s="662">
        <v>2534.2399999999998</v>
      </c>
      <c r="N492" s="661">
        <v>2</v>
      </c>
      <c r="O492" s="742">
        <v>2</v>
      </c>
      <c r="P492" s="662">
        <v>1267.1199999999999</v>
      </c>
      <c r="Q492" s="677">
        <v>0.5</v>
      </c>
      <c r="R492" s="661">
        <v>1</v>
      </c>
      <c r="S492" s="677">
        <v>0.5</v>
      </c>
      <c r="T492" s="742">
        <v>1</v>
      </c>
      <c r="U492" s="700">
        <v>0.5</v>
      </c>
    </row>
    <row r="493" spans="1:21" ht="14.4" customHeight="1" x14ac:dyDescent="0.3">
      <c r="A493" s="660">
        <v>21</v>
      </c>
      <c r="B493" s="661" t="s">
        <v>572</v>
      </c>
      <c r="C493" s="661">
        <v>89301212</v>
      </c>
      <c r="D493" s="740" t="s">
        <v>4044</v>
      </c>
      <c r="E493" s="741" t="s">
        <v>2739</v>
      </c>
      <c r="F493" s="661" t="s">
        <v>2727</v>
      </c>
      <c r="G493" s="661" t="s">
        <v>2873</v>
      </c>
      <c r="H493" s="661" t="s">
        <v>573</v>
      </c>
      <c r="I493" s="661" t="s">
        <v>2874</v>
      </c>
      <c r="J493" s="661" t="s">
        <v>2875</v>
      </c>
      <c r="K493" s="661" t="s">
        <v>2876</v>
      </c>
      <c r="L493" s="662">
        <v>1000</v>
      </c>
      <c r="M493" s="662">
        <v>1000</v>
      </c>
      <c r="N493" s="661">
        <v>1</v>
      </c>
      <c r="O493" s="742">
        <v>1</v>
      </c>
      <c r="P493" s="662"/>
      <c r="Q493" s="677">
        <v>0</v>
      </c>
      <c r="R493" s="661"/>
      <c r="S493" s="677">
        <v>0</v>
      </c>
      <c r="T493" s="742"/>
      <c r="U493" s="700">
        <v>0</v>
      </c>
    </row>
    <row r="494" spans="1:21" ht="14.4" customHeight="1" x14ac:dyDescent="0.3">
      <c r="A494" s="660">
        <v>21</v>
      </c>
      <c r="B494" s="661" t="s">
        <v>572</v>
      </c>
      <c r="C494" s="661">
        <v>89301212</v>
      </c>
      <c r="D494" s="740" t="s">
        <v>4044</v>
      </c>
      <c r="E494" s="741" t="s">
        <v>2740</v>
      </c>
      <c r="F494" s="661" t="s">
        <v>2725</v>
      </c>
      <c r="G494" s="661" t="s">
        <v>2988</v>
      </c>
      <c r="H494" s="661" t="s">
        <v>573</v>
      </c>
      <c r="I494" s="661" t="s">
        <v>3421</v>
      </c>
      <c r="J494" s="661" t="s">
        <v>3422</v>
      </c>
      <c r="K494" s="661" t="s">
        <v>3423</v>
      </c>
      <c r="L494" s="662">
        <v>83.79</v>
      </c>
      <c r="M494" s="662">
        <v>83.79</v>
      </c>
      <c r="N494" s="661">
        <v>1</v>
      </c>
      <c r="O494" s="742">
        <v>1</v>
      </c>
      <c r="P494" s="662">
        <v>83.79</v>
      </c>
      <c r="Q494" s="677">
        <v>1</v>
      </c>
      <c r="R494" s="661">
        <v>1</v>
      </c>
      <c r="S494" s="677">
        <v>1</v>
      </c>
      <c r="T494" s="742">
        <v>1</v>
      </c>
      <c r="U494" s="700">
        <v>1</v>
      </c>
    </row>
    <row r="495" spans="1:21" ht="14.4" customHeight="1" x14ac:dyDescent="0.3">
      <c r="A495" s="660">
        <v>21</v>
      </c>
      <c r="B495" s="661" t="s">
        <v>572</v>
      </c>
      <c r="C495" s="661">
        <v>89301212</v>
      </c>
      <c r="D495" s="740" t="s">
        <v>4044</v>
      </c>
      <c r="E495" s="741" t="s">
        <v>2740</v>
      </c>
      <c r="F495" s="661" t="s">
        <v>2725</v>
      </c>
      <c r="G495" s="661" t="s">
        <v>2918</v>
      </c>
      <c r="H495" s="661" t="s">
        <v>573</v>
      </c>
      <c r="I495" s="661" t="s">
        <v>2950</v>
      </c>
      <c r="J495" s="661" t="s">
        <v>1327</v>
      </c>
      <c r="K495" s="661" t="s">
        <v>1110</v>
      </c>
      <c r="L495" s="662">
        <v>54.23</v>
      </c>
      <c r="M495" s="662">
        <v>54.23</v>
      </c>
      <c r="N495" s="661">
        <v>1</v>
      </c>
      <c r="O495" s="742">
        <v>1</v>
      </c>
      <c r="P495" s="662"/>
      <c r="Q495" s="677">
        <v>0</v>
      </c>
      <c r="R495" s="661"/>
      <c r="S495" s="677">
        <v>0</v>
      </c>
      <c r="T495" s="742"/>
      <c r="U495" s="700">
        <v>0</v>
      </c>
    </row>
    <row r="496" spans="1:21" ht="14.4" customHeight="1" x14ac:dyDescent="0.3">
      <c r="A496" s="660">
        <v>21</v>
      </c>
      <c r="B496" s="661" t="s">
        <v>572</v>
      </c>
      <c r="C496" s="661">
        <v>89301212</v>
      </c>
      <c r="D496" s="740" t="s">
        <v>4044</v>
      </c>
      <c r="E496" s="741" t="s">
        <v>2741</v>
      </c>
      <c r="F496" s="661" t="s">
        <v>2725</v>
      </c>
      <c r="G496" s="661" t="s">
        <v>3259</v>
      </c>
      <c r="H496" s="661" t="s">
        <v>573</v>
      </c>
      <c r="I496" s="661" t="s">
        <v>3260</v>
      </c>
      <c r="J496" s="661" t="s">
        <v>3261</v>
      </c>
      <c r="K496" s="661" t="s">
        <v>3262</v>
      </c>
      <c r="L496" s="662">
        <v>96.84</v>
      </c>
      <c r="M496" s="662">
        <v>193.68</v>
      </c>
      <c r="N496" s="661">
        <v>2</v>
      </c>
      <c r="O496" s="742">
        <v>1.5</v>
      </c>
      <c r="P496" s="662">
        <v>193.68</v>
      </c>
      <c r="Q496" s="677">
        <v>1</v>
      </c>
      <c r="R496" s="661">
        <v>2</v>
      </c>
      <c r="S496" s="677">
        <v>1</v>
      </c>
      <c r="T496" s="742">
        <v>1.5</v>
      </c>
      <c r="U496" s="700">
        <v>1</v>
      </c>
    </row>
    <row r="497" spans="1:21" ht="14.4" customHeight="1" x14ac:dyDescent="0.3">
      <c r="A497" s="660">
        <v>21</v>
      </c>
      <c r="B497" s="661" t="s">
        <v>572</v>
      </c>
      <c r="C497" s="661">
        <v>89301212</v>
      </c>
      <c r="D497" s="740" t="s">
        <v>4044</v>
      </c>
      <c r="E497" s="741" t="s">
        <v>2741</v>
      </c>
      <c r="F497" s="661" t="s">
        <v>2725</v>
      </c>
      <c r="G497" s="661" t="s">
        <v>3424</v>
      </c>
      <c r="H497" s="661" t="s">
        <v>573</v>
      </c>
      <c r="I497" s="661" t="s">
        <v>1766</v>
      </c>
      <c r="J497" s="661" t="s">
        <v>792</v>
      </c>
      <c r="K497" s="661" t="s">
        <v>3425</v>
      </c>
      <c r="L497" s="662">
        <v>0</v>
      </c>
      <c r="M497" s="662">
        <v>0</v>
      </c>
      <c r="N497" s="661">
        <v>1</v>
      </c>
      <c r="O497" s="742">
        <v>0.5</v>
      </c>
      <c r="P497" s="662">
        <v>0</v>
      </c>
      <c r="Q497" s="677"/>
      <c r="R497" s="661">
        <v>1</v>
      </c>
      <c r="S497" s="677">
        <v>1</v>
      </c>
      <c r="T497" s="742">
        <v>0.5</v>
      </c>
      <c r="U497" s="700">
        <v>1</v>
      </c>
    </row>
    <row r="498" spans="1:21" ht="14.4" customHeight="1" x14ac:dyDescent="0.3">
      <c r="A498" s="660">
        <v>21</v>
      </c>
      <c r="B498" s="661" t="s">
        <v>572</v>
      </c>
      <c r="C498" s="661">
        <v>89301212</v>
      </c>
      <c r="D498" s="740" t="s">
        <v>4044</v>
      </c>
      <c r="E498" s="741" t="s">
        <v>2741</v>
      </c>
      <c r="F498" s="661" t="s">
        <v>2725</v>
      </c>
      <c r="G498" s="661" t="s">
        <v>3426</v>
      </c>
      <c r="H498" s="661" t="s">
        <v>573</v>
      </c>
      <c r="I498" s="661" t="s">
        <v>3427</v>
      </c>
      <c r="J498" s="661" t="s">
        <v>1943</v>
      </c>
      <c r="K498" s="661" t="s">
        <v>3428</v>
      </c>
      <c r="L498" s="662">
        <v>172.02</v>
      </c>
      <c r="M498" s="662">
        <v>172.02</v>
      </c>
      <c r="N498" s="661">
        <v>1</v>
      </c>
      <c r="O498" s="742">
        <v>1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21</v>
      </c>
      <c r="B499" s="661" t="s">
        <v>572</v>
      </c>
      <c r="C499" s="661">
        <v>89301212</v>
      </c>
      <c r="D499" s="740" t="s">
        <v>4044</v>
      </c>
      <c r="E499" s="741" t="s">
        <v>2741</v>
      </c>
      <c r="F499" s="661" t="s">
        <v>2725</v>
      </c>
      <c r="G499" s="661" t="s">
        <v>2877</v>
      </c>
      <c r="H499" s="661" t="s">
        <v>573</v>
      </c>
      <c r="I499" s="661" t="s">
        <v>675</v>
      </c>
      <c r="J499" s="661" t="s">
        <v>2888</v>
      </c>
      <c r="K499" s="661" t="s">
        <v>2889</v>
      </c>
      <c r="L499" s="662">
        <v>42.85</v>
      </c>
      <c r="M499" s="662">
        <v>42.85</v>
      </c>
      <c r="N499" s="661">
        <v>1</v>
      </c>
      <c r="O499" s="742">
        <v>1</v>
      </c>
      <c r="P499" s="662">
        <v>42.85</v>
      </c>
      <c r="Q499" s="677">
        <v>1</v>
      </c>
      <c r="R499" s="661">
        <v>1</v>
      </c>
      <c r="S499" s="677">
        <v>1</v>
      </c>
      <c r="T499" s="742">
        <v>1</v>
      </c>
      <c r="U499" s="700">
        <v>1</v>
      </c>
    </row>
    <row r="500" spans="1:21" ht="14.4" customHeight="1" x14ac:dyDescent="0.3">
      <c r="A500" s="660">
        <v>21</v>
      </c>
      <c r="B500" s="661" t="s">
        <v>572</v>
      </c>
      <c r="C500" s="661">
        <v>89301212</v>
      </c>
      <c r="D500" s="740" t="s">
        <v>4044</v>
      </c>
      <c r="E500" s="741" t="s">
        <v>2741</v>
      </c>
      <c r="F500" s="661" t="s">
        <v>2725</v>
      </c>
      <c r="G500" s="661" t="s">
        <v>2830</v>
      </c>
      <c r="H500" s="661" t="s">
        <v>1429</v>
      </c>
      <c r="I500" s="661" t="s">
        <v>1659</v>
      </c>
      <c r="J500" s="661" t="s">
        <v>1687</v>
      </c>
      <c r="K500" s="661" t="s">
        <v>2635</v>
      </c>
      <c r="L500" s="662">
        <v>150.04</v>
      </c>
      <c r="M500" s="662">
        <v>150.04</v>
      </c>
      <c r="N500" s="661">
        <v>1</v>
      </c>
      <c r="O500" s="742">
        <v>0.5</v>
      </c>
      <c r="P500" s="662">
        <v>150.04</v>
      </c>
      <c r="Q500" s="677">
        <v>1</v>
      </c>
      <c r="R500" s="661">
        <v>1</v>
      </c>
      <c r="S500" s="677">
        <v>1</v>
      </c>
      <c r="T500" s="742">
        <v>0.5</v>
      </c>
      <c r="U500" s="700">
        <v>1</v>
      </c>
    </row>
    <row r="501" spans="1:21" ht="14.4" customHeight="1" x14ac:dyDescent="0.3">
      <c r="A501" s="660">
        <v>21</v>
      </c>
      <c r="B501" s="661" t="s">
        <v>572</v>
      </c>
      <c r="C501" s="661">
        <v>89301212</v>
      </c>
      <c r="D501" s="740" t="s">
        <v>4044</v>
      </c>
      <c r="E501" s="741" t="s">
        <v>2741</v>
      </c>
      <c r="F501" s="661" t="s">
        <v>2725</v>
      </c>
      <c r="G501" s="661" t="s">
        <v>3076</v>
      </c>
      <c r="H501" s="661" t="s">
        <v>1429</v>
      </c>
      <c r="I501" s="661" t="s">
        <v>3077</v>
      </c>
      <c r="J501" s="661" t="s">
        <v>3078</v>
      </c>
      <c r="K501" s="661" t="s">
        <v>3079</v>
      </c>
      <c r="L501" s="662">
        <v>769.6</v>
      </c>
      <c r="M501" s="662">
        <v>30014.399999999998</v>
      </c>
      <c r="N501" s="661">
        <v>39</v>
      </c>
      <c r="O501" s="742">
        <v>13</v>
      </c>
      <c r="P501" s="662">
        <v>23087.999999999996</v>
      </c>
      <c r="Q501" s="677">
        <v>0.76923076923076916</v>
      </c>
      <c r="R501" s="661">
        <v>30</v>
      </c>
      <c r="S501" s="677">
        <v>0.76923076923076927</v>
      </c>
      <c r="T501" s="742">
        <v>10</v>
      </c>
      <c r="U501" s="700">
        <v>0.76923076923076927</v>
      </c>
    </row>
    <row r="502" spans="1:21" ht="14.4" customHeight="1" x14ac:dyDescent="0.3">
      <c r="A502" s="660">
        <v>21</v>
      </c>
      <c r="B502" s="661" t="s">
        <v>572</v>
      </c>
      <c r="C502" s="661">
        <v>89301212</v>
      </c>
      <c r="D502" s="740" t="s">
        <v>4044</v>
      </c>
      <c r="E502" s="741" t="s">
        <v>2741</v>
      </c>
      <c r="F502" s="661" t="s">
        <v>2725</v>
      </c>
      <c r="G502" s="661" t="s">
        <v>3076</v>
      </c>
      <c r="H502" s="661" t="s">
        <v>573</v>
      </c>
      <c r="I502" s="661" t="s">
        <v>3429</v>
      </c>
      <c r="J502" s="661" t="s">
        <v>3430</v>
      </c>
      <c r="K502" s="661" t="s">
        <v>3431</v>
      </c>
      <c r="L502" s="662">
        <v>718.3</v>
      </c>
      <c r="M502" s="662">
        <v>4309.7999999999993</v>
      </c>
      <c r="N502" s="661">
        <v>6</v>
      </c>
      <c r="O502" s="742">
        <v>2</v>
      </c>
      <c r="P502" s="662">
        <v>2154.8999999999996</v>
      </c>
      <c r="Q502" s="677">
        <v>0.5</v>
      </c>
      <c r="R502" s="661">
        <v>3</v>
      </c>
      <c r="S502" s="677">
        <v>0.5</v>
      </c>
      <c r="T502" s="742">
        <v>1</v>
      </c>
      <c r="U502" s="700">
        <v>0.5</v>
      </c>
    </row>
    <row r="503" spans="1:21" ht="14.4" customHeight="1" x14ac:dyDescent="0.3">
      <c r="A503" s="660">
        <v>21</v>
      </c>
      <c r="B503" s="661" t="s">
        <v>572</v>
      </c>
      <c r="C503" s="661">
        <v>89301212</v>
      </c>
      <c r="D503" s="740" t="s">
        <v>4044</v>
      </c>
      <c r="E503" s="741" t="s">
        <v>2741</v>
      </c>
      <c r="F503" s="661" t="s">
        <v>2725</v>
      </c>
      <c r="G503" s="661" t="s">
        <v>2779</v>
      </c>
      <c r="H503" s="661" t="s">
        <v>573</v>
      </c>
      <c r="I503" s="661" t="s">
        <v>2780</v>
      </c>
      <c r="J503" s="661" t="s">
        <v>2781</v>
      </c>
      <c r="K503" s="661" t="s">
        <v>2782</v>
      </c>
      <c r="L503" s="662">
        <v>1540.82</v>
      </c>
      <c r="M503" s="662">
        <v>7704.1</v>
      </c>
      <c r="N503" s="661">
        <v>5</v>
      </c>
      <c r="O503" s="742">
        <v>1.5</v>
      </c>
      <c r="P503" s="662">
        <v>7704.1</v>
      </c>
      <c r="Q503" s="677">
        <v>1</v>
      </c>
      <c r="R503" s="661">
        <v>5</v>
      </c>
      <c r="S503" s="677">
        <v>1</v>
      </c>
      <c r="T503" s="742">
        <v>1.5</v>
      </c>
      <c r="U503" s="700">
        <v>1</v>
      </c>
    </row>
    <row r="504" spans="1:21" ht="14.4" customHeight="1" x14ac:dyDescent="0.3">
      <c r="A504" s="660">
        <v>21</v>
      </c>
      <c r="B504" s="661" t="s">
        <v>572</v>
      </c>
      <c r="C504" s="661">
        <v>89301212</v>
      </c>
      <c r="D504" s="740" t="s">
        <v>4044</v>
      </c>
      <c r="E504" s="741" t="s">
        <v>2741</v>
      </c>
      <c r="F504" s="661" t="s">
        <v>2725</v>
      </c>
      <c r="G504" s="661" t="s">
        <v>3432</v>
      </c>
      <c r="H504" s="661" t="s">
        <v>1429</v>
      </c>
      <c r="I504" s="661" t="s">
        <v>3433</v>
      </c>
      <c r="J504" s="661" t="s">
        <v>3434</v>
      </c>
      <c r="K504" s="661" t="s">
        <v>2307</v>
      </c>
      <c r="L504" s="662">
        <v>119.7</v>
      </c>
      <c r="M504" s="662">
        <v>119.7</v>
      </c>
      <c r="N504" s="661">
        <v>1</v>
      </c>
      <c r="O504" s="742">
        <v>0.5</v>
      </c>
      <c r="P504" s="662">
        <v>119.7</v>
      </c>
      <c r="Q504" s="677">
        <v>1</v>
      </c>
      <c r="R504" s="661">
        <v>1</v>
      </c>
      <c r="S504" s="677">
        <v>1</v>
      </c>
      <c r="T504" s="742">
        <v>0.5</v>
      </c>
      <c r="U504" s="700">
        <v>1</v>
      </c>
    </row>
    <row r="505" spans="1:21" ht="14.4" customHeight="1" x14ac:dyDescent="0.3">
      <c r="A505" s="660">
        <v>21</v>
      </c>
      <c r="B505" s="661" t="s">
        <v>572</v>
      </c>
      <c r="C505" s="661">
        <v>89301212</v>
      </c>
      <c r="D505" s="740" t="s">
        <v>4044</v>
      </c>
      <c r="E505" s="741" t="s">
        <v>2741</v>
      </c>
      <c r="F505" s="661" t="s">
        <v>2725</v>
      </c>
      <c r="G505" s="661" t="s">
        <v>2996</v>
      </c>
      <c r="H505" s="661" t="s">
        <v>573</v>
      </c>
      <c r="I505" s="661" t="s">
        <v>834</v>
      </c>
      <c r="J505" s="661" t="s">
        <v>2997</v>
      </c>
      <c r="K505" s="661" t="s">
        <v>2998</v>
      </c>
      <c r="L505" s="662">
        <v>0</v>
      </c>
      <c r="M505" s="662">
        <v>0</v>
      </c>
      <c r="N505" s="661">
        <v>3</v>
      </c>
      <c r="O505" s="742">
        <v>1.5</v>
      </c>
      <c r="P505" s="662"/>
      <c r="Q505" s="677"/>
      <c r="R505" s="661"/>
      <c r="S505" s="677">
        <v>0</v>
      </c>
      <c r="T505" s="742"/>
      <c r="U505" s="700">
        <v>0</v>
      </c>
    </row>
    <row r="506" spans="1:21" ht="14.4" customHeight="1" x14ac:dyDescent="0.3">
      <c r="A506" s="660">
        <v>21</v>
      </c>
      <c r="B506" s="661" t="s">
        <v>572</v>
      </c>
      <c r="C506" s="661">
        <v>89301212</v>
      </c>
      <c r="D506" s="740" t="s">
        <v>4044</v>
      </c>
      <c r="E506" s="741" t="s">
        <v>2741</v>
      </c>
      <c r="F506" s="661" t="s">
        <v>2725</v>
      </c>
      <c r="G506" s="661" t="s">
        <v>2996</v>
      </c>
      <c r="H506" s="661" t="s">
        <v>573</v>
      </c>
      <c r="I506" s="661" t="s">
        <v>838</v>
      </c>
      <c r="J506" s="661" t="s">
        <v>3279</v>
      </c>
      <c r="K506" s="661" t="s">
        <v>1510</v>
      </c>
      <c r="L506" s="662">
        <v>0</v>
      </c>
      <c r="M506" s="662">
        <v>0</v>
      </c>
      <c r="N506" s="661">
        <v>1</v>
      </c>
      <c r="O506" s="742">
        <v>1</v>
      </c>
      <c r="P506" s="662">
        <v>0</v>
      </c>
      <c r="Q506" s="677"/>
      <c r="R506" s="661">
        <v>1</v>
      </c>
      <c r="S506" s="677">
        <v>1</v>
      </c>
      <c r="T506" s="742">
        <v>1</v>
      </c>
      <c r="U506" s="700">
        <v>1</v>
      </c>
    </row>
    <row r="507" spans="1:21" ht="14.4" customHeight="1" x14ac:dyDescent="0.3">
      <c r="A507" s="660">
        <v>21</v>
      </c>
      <c r="B507" s="661" t="s">
        <v>572</v>
      </c>
      <c r="C507" s="661">
        <v>89301212</v>
      </c>
      <c r="D507" s="740" t="s">
        <v>4044</v>
      </c>
      <c r="E507" s="741" t="s">
        <v>2741</v>
      </c>
      <c r="F507" s="661" t="s">
        <v>2725</v>
      </c>
      <c r="G507" s="661" t="s">
        <v>2996</v>
      </c>
      <c r="H507" s="661" t="s">
        <v>573</v>
      </c>
      <c r="I507" s="661" t="s">
        <v>3280</v>
      </c>
      <c r="J507" s="661" t="s">
        <v>2997</v>
      </c>
      <c r="K507" s="661" t="s">
        <v>2998</v>
      </c>
      <c r="L507" s="662">
        <v>0</v>
      </c>
      <c r="M507" s="662">
        <v>0</v>
      </c>
      <c r="N507" s="661">
        <v>3</v>
      </c>
      <c r="O507" s="742">
        <v>2</v>
      </c>
      <c r="P507" s="662">
        <v>0</v>
      </c>
      <c r="Q507" s="677"/>
      <c r="R507" s="661">
        <v>2</v>
      </c>
      <c r="S507" s="677">
        <v>0.66666666666666663</v>
      </c>
      <c r="T507" s="742">
        <v>1</v>
      </c>
      <c r="U507" s="700">
        <v>0.5</v>
      </c>
    </row>
    <row r="508" spans="1:21" ht="14.4" customHeight="1" x14ac:dyDescent="0.3">
      <c r="A508" s="660">
        <v>21</v>
      </c>
      <c r="B508" s="661" t="s">
        <v>572</v>
      </c>
      <c r="C508" s="661">
        <v>89301212</v>
      </c>
      <c r="D508" s="740" t="s">
        <v>4044</v>
      </c>
      <c r="E508" s="741" t="s">
        <v>2741</v>
      </c>
      <c r="F508" s="661" t="s">
        <v>2725</v>
      </c>
      <c r="G508" s="661" t="s">
        <v>2996</v>
      </c>
      <c r="H508" s="661" t="s">
        <v>573</v>
      </c>
      <c r="I508" s="661" t="s">
        <v>3435</v>
      </c>
      <c r="J508" s="661" t="s">
        <v>2997</v>
      </c>
      <c r="K508" s="661" t="s">
        <v>2998</v>
      </c>
      <c r="L508" s="662">
        <v>0</v>
      </c>
      <c r="M508" s="662">
        <v>0</v>
      </c>
      <c r="N508" s="661">
        <v>1</v>
      </c>
      <c r="O508" s="742">
        <v>1</v>
      </c>
      <c r="P508" s="662">
        <v>0</v>
      </c>
      <c r="Q508" s="677"/>
      <c r="R508" s="661">
        <v>1</v>
      </c>
      <c r="S508" s="677">
        <v>1</v>
      </c>
      <c r="T508" s="742">
        <v>1</v>
      </c>
      <c r="U508" s="700">
        <v>1</v>
      </c>
    </row>
    <row r="509" spans="1:21" ht="14.4" customHeight="1" x14ac:dyDescent="0.3">
      <c r="A509" s="660">
        <v>21</v>
      </c>
      <c r="B509" s="661" t="s">
        <v>572</v>
      </c>
      <c r="C509" s="661">
        <v>89301212</v>
      </c>
      <c r="D509" s="740" t="s">
        <v>4044</v>
      </c>
      <c r="E509" s="741" t="s">
        <v>2741</v>
      </c>
      <c r="F509" s="661" t="s">
        <v>2725</v>
      </c>
      <c r="G509" s="661" t="s">
        <v>2996</v>
      </c>
      <c r="H509" s="661" t="s">
        <v>573</v>
      </c>
      <c r="I509" s="661" t="s">
        <v>3436</v>
      </c>
      <c r="J509" s="661" t="s">
        <v>2997</v>
      </c>
      <c r="K509" s="661" t="s">
        <v>2998</v>
      </c>
      <c r="L509" s="662">
        <v>0</v>
      </c>
      <c r="M509" s="662">
        <v>0</v>
      </c>
      <c r="N509" s="661">
        <v>1</v>
      </c>
      <c r="O509" s="742">
        <v>0.5</v>
      </c>
      <c r="P509" s="662">
        <v>0</v>
      </c>
      <c r="Q509" s="677"/>
      <c r="R509" s="661">
        <v>1</v>
      </c>
      <c r="S509" s="677">
        <v>1</v>
      </c>
      <c r="T509" s="742">
        <v>0.5</v>
      </c>
      <c r="U509" s="700">
        <v>1</v>
      </c>
    </row>
    <row r="510" spans="1:21" ht="14.4" customHeight="1" x14ac:dyDescent="0.3">
      <c r="A510" s="660">
        <v>21</v>
      </c>
      <c r="B510" s="661" t="s">
        <v>572</v>
      </c>
      <c r="C510" s="661">
        <v>89301212</v>
      </c>
      <c r="D510" s="740" t="s">
        <v>4044</v>
      </c>
      <c r="E510" s="741" t="s">
        <v>2741</v>
      </c>
      <c r="F510" s="661" t="s">
        <v>2725</v>
      </c>
      <c r="G510" s="661" t="s">
        <v>3087</v>
      </c>
      <c r="H510" s="661" t="s">
        <v>1429</v>
      </c>
      <c r="I510" s="661" t="s">
        <v>3281</v>
      </c>
      <c r="J510" s="661" t="s">
        <v>3282</v>
      </c>
      <c r="K510" s="661" t="s">
        <v>3283</v>
      </c>
      <c r="L510" s="662">
        <v>754.04</v>
      </c>
      <c r="M510" s="662">
        <v>2262.12</v>
      </c>
      <c r="N510" s="661">
        <v>3</v>
      </c>
      <c r="O510" s="742">
        <v>1</v>
      </c>
      <c r="P510" s="662">
        <v>2262.12</v>
      </c>
      <c r="Q510" s="677">
        <v>1</v>
      </c>
      <c r="R510" s="661">
        <v>3</v>
      </c>
      <c r="S510" s="677">
        <v>1</v>
      </c>
      <c r="T510" s="742">
        <v>1</v>
      </c>
      <c r="U510" s="700">
        <v>1</v>
      </c>
    </row>
    <row r="511" spans="1:21" ht="14.4" customHeight="1" x14ac:dyDescent="0.3">
      <c r="A511" s="660">
        <v>21</v>
      </c>
      <c r="B511" s="661" t="s">
        <v>572</v>
      </c>
      <c r="C511" s="661">
        <v>89301212</v>
      </c>
      <c r="D511" s="740" t="s">
        <v>4044</v>
      </c>
      <c r="E511" s="741" t="s">
        <v>2741</v>
      </c>
      <c r="F511" s="661" t="s">
        <v>2725</v>
      </c>
      <c r="G511" s="661" t="s">
        <v>2932</v>
      </c>
      <c r="H511" s="661" t="s">
        <v>573</v>
      </c>
      <c r="I511" s="661" t="s">
        <v>987</v>
      </c>
      <c r="J511" s="661" t="s">
        <v>2148</v>
      </c>
      <c r="K511" s="661" t="s">
        <v>989</v>
      </c>
      <c r="L511" s="662">
        <v>113.66</v>
      </c>
      <c r="M511" s="662">
        <v>1363.9199999999998</v>
      </c>
      <c r="N511" s="661">
        <v>12</v>
      </c>
      <c r="O511" s="742">
        <v>8</v>
      </c>
      <c r="P511" s="662">
        <v>1136.5999999999999</v>
      </c>
      <c r="Q511" s="677">
        <v>0.83333333333333337</v>
      </c>
      <c r="R511" s="661">
        <v>10</v>
      </c>
      <c r="S511" s="677">
        <v>0.83333333333333337</v>
      </c>
      <c r="T511" s="742">
        <v>7</v>
      </c>
      <c r="U511" s="700">
        <v>0.875</v>
      </c>
    </row>
    <row r="512" spans="1:21" ht="14.4" customHeight="1" x14ac:dyDescent="0.3">
      <c r="A512" s="660">
        <v>21</v>
      </c>
      <c r="B512" s="661" t="s">
        <v>572</v>
      </c>
      <c r="C512" s="661">
        <v>89301212</v>
      </c>
      <c r="D512" s="740" t="s">
        <v>4044</v>
      </c>
      <c r="E512" s="741" t="s">
        <v>2741</v>
      </c>
      <c r="F512" s="661" t="s">
        <v>2725</v>
      </c>
      <c r="G512" s="661" t="s">
        <v>2761</v>
      </c>
      <c r="H512" s="661" t="s">
        <v>573</v>
      </c>
      <c r="I512" s="661" t="s">
        <v>1062</v>
      </c>
      <c r="J512" s="661" t="s">
        <v>1063</v>
      </c>
      <c r="K512" s="661" t="s">
        <v>1064</v>
      </c>
      <c r="L512" s="662">
        <v>344</v>
      </c>
      <c r="M512" s="662">
        <v>1376</v>
      </c>
      <c r="N512" s="661">
        <v>4</v>
      </c>
      <c r="O512" s="742">
        <v>1.5</v>
      </c>
      <c r="P512" s="662"/>
      <c r="Q512" s="677">
        <v>0</v>
      </c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21</v>
      </c>
      <c r="B513" s="661" t="s">
        <v>572</v>
      </c>
      <c r="C513" s="661">
        <v>89301212</v>
      </c>
      <c r="D513" s="740" t="s">
        <v>4044</v>
      </c>
      <c r="E513" s="741" t="s">
        <v>2741</v>
      </c>
      <c r="F513" s="661" t="s">
        <v>2725</v>
      </c>
      <c r="G513" s="661" t="s">
        <v>2761</v>
      </c>
      <c r="H513" s="661" t="s">
        <v>573</v>
      </c>
      <c r="I513" s="661" t="s">
        <v>2770</v>
      </c>
      <c r="J513" s="661" t="s">
        <v>1063</v>
      </c>
      <c r="K513" s="661" t="s">
        <v>1514</v>
      </c>
      <c r="L513" s="662">
        <v>0</v>
      </c>
      <c r="M513" s="662">
        <v>0</v>
      </c>
      <c r="N513" s="661">
        <v>2</v>
      </c>
      <c r="O513" s="742">
        <v>1</v>
      </c>
      <c r="P513" s="662"/>
      <c r="Q513" s="677"/>
      <c r="R513" s="661"/>
      <c r="S513" s="677">
        <v>0</v>
      </c>
      <c r="T513" s="742"/>
      <c r="U513" s="700">
        <v>0</v>
      </c>
    </row>
    <row r="514" spans="1:21" ht="14.4" customHeight="1" x14ac:dyDescent="0.3">
      <c r="A514" s="660">
        <v>21</v>
      </c>
      <c r="B514" s="661" t="s">
        <v>572</v>
      </c>
      <c r="C514" s="661">
        <v>89301212</v>
      </c>
      <c r="D514" s="740" t="s">
        <v>4044</v>
      </c>
      <c r="E514" s="741" t="s">
        <v>2741</v>
      </c>
      <c r="F514" s="661" t="s">
        <v>2725</v>
      </c>
      <c r="G514" s="661" t="s">
        <v>2937</v>
      </c>
      <c r="H514" s="661" t="s">
        <v>573</v>
      </c>
      <c r="I514" s="661" t="s">
        <v>710</v>
      </c>
      <c r="J514" s="661" t="s">
        <v>711</v>
      </c>
      <c r="K514" s="661" t="s">
        <v>2676</v>
      </c>
      <c r="L514" s="662">
        <v>110.28</v>
      </c>
      <c r="M514" s="662">
        <v>330.84000000000003</v>
      </c>
      <c r="N514" s="661">
        <v>3</v>
      </c>
      <c r="O514" s="742">
        <v>0.5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21</v>
      </c>
      <c r="B515" s="661" t="s">
        <v>572</v>
      </c>
      <c r="C515" s="661">
        <v>89301212</v>
      </c>
      <c r="D515" s="740" t="s">
        <v>4044</v>
      </c>
      <c r="E515" s="741" t="s">
        <v>2741</v>
      </c>
      <c r="F515" s="661" t="s">
        <v>2725</v>
      </c>
      <c r="G515" s="661" t="s">
        <v>2937</v>
      </c>
      <c r="H515" s="661" t="s">
        <v>573</v>
      </c>
      <c r="I515" s="661" t="s">
        <v>3437</v>
      </c>
      <c r="J515" s="661" t="s">
        <v>711</v>
      </c>
      <c r="K515" s="661" t="s">
        <v>2676</v>
      </c>
      <c r="L515" s="662">
        <v>110.28</v>
      </c>
      <c r="M515" s="662">
        <v>220.56</v>
      </c>
      <c r="N515" s="661">
        <v>2</v>
      </c>
      <c r="O515" s="742">
        <v>0.5</v>
      </c>
      <c r="P515" s="662"/>
      <c r="Q515" s="677">
        <v>0</v>
      </c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21</v>
      </c>
      <c r="B516" s="661" t="s">
        <v>572</v>
      </c>
      <c r="C516" s="661">
        <v>89301212</v>
      </c>
      <c r="D516" s="740" t="s">
        <v>4044</v>
      </c>
      <c r="E516" s="741" t="s">
        <v>2741</v>
      </c>
      <c r="F516" s="661" t="s">
        <v>2725</v>
      </c>
      <c r="G516" s="661" t="s">
        <v>2937</v>
      </c>
      <c r="H516" s="661" t="s">
        <v>573</v>
      </c>
      <c r="I516" s="661" t="s">
        <v>3438</v>
      </c>
      <c r="J516" s="661" t="s">
        <v>711</v>
      </c>
      <c r="K516" s="661" t="s">
        <v>2676</v>
      </c>
      <c r="L516" s="662">
        <v>110.28</v>
      </c>
      <c r="M516" s="662">
        <v>110.28</v>
      </c>
      <c r="N516" s="661">
        <v>1</v>
      </c>
      <c r="O516" s="742">
        <v>1</v>
      </c>
      <c r="P516" s="662">
        <v>110.28</v>
      </c>
      <c r="Q516" s="677">
        <v>1</v>
      </c>
      <c r="R516" s="661">
        <v>1</v>
      </c>
      <c r="S516" s="677">
        <v>1</v>
      </c>
      <c r="T516" s="742">
        <v>1</v>
      </c>
      <c r="U516" s="700">
        <v>1</v>
      </c>
    </row>
    <row r="517" spans="1:21" ht="14.4" customHeight="1" x14ac:dyDescent="0.3">
      <c r="A517" s="660">
        <v>21</v>
      </c>
      <c r="B517" s="661" t="s">
        <v>572</v>
      </c>
      <c r="C517" s="661">
        <v>89301212</v>
      </c>
      <c r="D517" s="740" t="s">
        <v>4044</v>
      </c>
      <c r="E517" s="741" t="s">
        <v>2741</v>
      </c>
      <c r="F517" s="661" t="s">
        <v>2725</v>
      </c>
      <c r="G517" s="661" t="s">
        <v>3290</v>
      </c>
      <c r="H517" s="661" t="s">
        <v>1429</v>
      </c>
      <c r="I517" s="661" t="s">
        <v>3291</v>
      </c>
      <c r="J517" s="661" t="s">
        <v>3292</v>
      </c>
      <c r="K517" s="661" t="s">
        <v>3293</v>
      </c>
      <c r="L517" s="662">
        <v>769.6</v>
      </c>
      <c r="M517" s="662">
        <v>4617.6000000000004</v>
      </c>
      <c r="N517" s="661">
        <v>6</v>
      </c>
      <c r="O517" s="742">
        <v>2</v>
      </c>
      <c r="P517" s="662">
        <v>4617.6000000000004</v>
      </c>
      <c r="Q517" s="677">
        <v>1</v>
      </c>
      <c r="R517" s="661">
        <v>6</v>
      </c>
      <c r="S517" s="677">
        <v>1</v>
      </c>
      <c r="T517" s="742">
        <v>2</v>
      </c>
      <c r="U517" s="700">
        <v>1</v>
      </c>
    </row>
    <row r="518" spans="1:21" ht="14.4" customHeight="1" x14ac:dyDescent="0.3">
      <c r="A518" s="660">
        <v>21</v>
      </c>
      <c r="B518" s="661" t="s">
        <v>572</v>
      </c>
      <c r="C518" s="661">
        <v>89301212</v>
      </c>
      <c r="D518" s="740" t="s">
        <v>4044</v>
      </c>
      <c r="E518" s="741" t="s">
        <v>2741</v>
      </c>
      <c r="F518" s="661" t="s">
        <v>2725</v>
      </c>
      <c r="G518" s="661" t="s">
        <v>2835</v>
      </c>
      <c r="H518" s="661" t="s">
        <v>573</v>
      </c>
      <c r="I518" s="661" t="s">
        <v>1875</v>
      </c>
      <c r="J518" s="661" t="s">
        <v>3021</v>
      </c>
      <c r="K518" s="661" t="s">
        <v>3022</v>
      </c>
      <c r="L518" s="662">
        <v>484.75</v>
      </c>
      <c r="M518" s="662">
        <v>1454.25</v>
      </c>
      <c r="N518" s="661">
        <v>3</v>
      </c>
      <c r="O518" s="742">
        <v>1</v>
      </c>
      <c r="P518" s="662">
        <v>1454.25</v>
      </c>
      <c r="Q518" s="677">
        <v>1</v>
      </c>
      <c r="R518" s="661">
        <v>3</v>
      </c>
      <c r="S518" s="677">
        <v>1</v>
      </c>
      <c r="T518" s="742">
        <v>1</v>
      </c>
      <c r="U518" s="700">
        <v>1</v>
      </c>
    </row>
    <row r="519" spans="1:21" ht="14.4" customHeight="1" x14ac:dyDescent="0.3">
      <c r="A519" s="660">
        <v>21</v>
      </c>
      <c r="B519" s="661" t="s">
        <v>572</v>
      </c>
      <c r="C519" s="661">
        <v>89301212</v>
      </c>
      <c r="D519" s="740" t="s">
        <v>4044</v>
      </c>
      <c r="E519" s="741" t="s">
        <v>2741</v>
      </c>
      <c r="F519" s="661" t="s">
        <v>2725</v>
      </c>
      <c r="G519" s="661" t="s">
        <v>2791</v>
      </c>
      <c r="H519" s="661" t="s">
        <v>573</v>
      </c>
      <c r="I519" s="661" t="s">
        <v>2792</v>
      </c>
      <c r="J519" s="661" t="s">
        <v>2793</v>
      </c>
      <c r="K519" s="661" t="s">
        <v>2794</v>
      </c>
      <c r="L519" s="662">
        <v>0</v>
      </c>
      <c r="M519" s="662">
        <v>0</v>
      </c>
      <c r="N519" s="661">
        <v>3</v>
      </c>
      <c r="O519" s="742">
        <v>1.5</v>
      </c>
      <c r="P519" s="662">
        <v>0</v>
      </c>
      <c r="Q519" s="677"/>
      <c r="R519" s="661">
        <v>3</v>
      </c>
      <c r="S519" s="677">
        <v>1</v>
      </c>
      <c r="T519" s="742">
        <v>1.5</v>
      </c>
      <c r="U519" s="700">
        <v>1</v>
      </c>
    </row>
    <row r="520" spans="1:21" ht="14.4" customHeight="1" x14ac:dyDescent="0.3">
      <c r="A520" s="660">
        <v>21</v>
      </c>
      <c r="B520" s="661" t="s">
        <v>572</v>
      </c>
      <c r="C520" s="661">
        <v>89301212</v>
      </c>
      <c r="D520" s="740" t="s">
        <v>4044</v>
      </c>
      <c r="E520" s="741" t="s">
        <v>2741</v>
      </c>
      <c r="F520" s="661" t="s">
        <v>2725</v>
      </c>
      <c r="G520" s="661" t="s">
        <v>2796</v>
      </c>
      <c r="H520" s="661" t="s">
        <v>1429</v>
      </c>
      <c r="I520" s="661" t="s">
        <v>1490</v>
      </c>
      <c r="J520" s="661" t="s">
        <v>2656</v>
      </c>
      <c r="K520" s="661" t="s">
        <v>2657</v>
      </c>
      <c r="L520" s="662">
        <v>424.24</v>
      </c>
      <c r="M520" s="662">
        <v>424.24</v>
      </c>
      <c r="N520" s="661">
        <v>1</v>
      </c>
      <c r="O520" s="742">
        <v>0.5</v>
      </c>
      <c r="P520" s="662">
        <v>424.24</v>
      </c>
      <c r="Q520" s="677">
        <v>1</v>
      </c>
      <c r="R520" s="661">
        <v>1</v>
      </c>
      <c r="S520" s="677">
        <v>1</v>
      </c>
      <c r="T520" s="742">
        <v>0.5</v>
      </c>
      <c r="U520" s="700">
        <v>1</v>
      </c>
    </row>
    <row r="521" spans="1:21" ht="14.4" customHeight="1" x14ac:dyDescent="0.3">
      <c r="A521" s="660">
        <v>21</v>
      </c>
      <c r="B521" s="661" t="s">
        <v>572</v>
      </c>
      <c r="C521" s="661">
        <v>89301212</v>
      </c>
      <c r="D521" s="740" t="s">
        <v>4044</v>
      </c>
      <c r="E521" s="741" t="s">
        <v>2741</v>
      </c>
      <c r="F521" s="661" t="s">
        <v>2725</v>
      </c>
      <c r="G521" s="661" t="s">
        <v>3214</v>
      </c>
      <c r="H521" s="661" t="s">
        <v>1429</v>
      </c>
      <c r="I521" s="661" t="s">
        <v>3215</v>
      </c>
      <c r="J521" s="661" t="s">
        <v>3216</v>
      </c>
      <c r="K521" s="661" t="s">
        <v>3217</v>
      </c>
      <c r="L521" s="662">
        <v>1300.49</v>
      </c>
      <c r="M521" s="662">
        <v>1300.49</v>
      </c>
      <c r="N521" s="661">
        <v>1</v>
      </c>
      <c r="O521" s="742">
        <v>1</v>
      </c>
      <c r="P521" s="662">
        <v>1300.49</v>
      </c>
      <c r="Q521" s="677">
        <v>1</v>
      </c>
      <c r="R521" s="661">
        <v>1</v>
      </c>
      <c r="S521" s="677">
        <v>1</v>
      </c>
      <c r="T521" s="742">
        <v>1</v>
      </c>
      <c r="U521" s="700">
        <v>1</v>
      </c>
    </row>
    <row r="522" spans="1:21" ht="14.4" customHeight="1" x14ac:dyDescent="0.3">
      <c r="A522" s="660">
        <v>21</v>
      </c>
      <c r="B522" s="661" t="s">
        <v>572</v>
      </c>
      <c r="C522" s="661">
        <v>89301212</v>
      </c>
      <c r="D522" s="740" t="s">
        <v>4044</v>
      </c>
      <c r="E522" s="741" t="s">
        <v>2741</v>
      </c>
      <c r="F522" s="661" t="s">
        <v>2725</v>
      </c>
      <c r="G522" s="661" t="s">
        <v>2763</v>
      </c>
      <c r="H522" s="661" t="s">
        <v>573</v>
      </c>
      <c r="I522" s="661" t="s">
        <v>807</v>
      </c>
      <c r="J522" s="661" t="s">
        <v>808</v>
      </c>
      <c r="K522" s="661" t="s">
        <v>2764</v>
      </c>
      <c r="L522" s="662">
        <v>156.77000000000001</v>
      </c>
      <c r="M522" s="662">
        <v>1254.1600000000003</v>
      </c>
      <c r="N522" s="661">
        <v>8</v>
      </c>
      <c r="O522" s="742">
        <v>4</v>
      </c>
      <c r="P522" s="662">
        <v>470.31000000000006</v>
      </c>
      <c r="Q522" s="677">
        <v>0.37499999999999994</v>
      </c>
      <c r="R522" s="661">
        <v>3</v>
      </c>
      <c r="S522" s="677">
        <v>0.375</v>
      </c>
      <c r="T522" s="742">
        <v>2</v>
      </c>
      <c r="U522" s="700">
        <v>0.5</v>
      </c>
    </row>
    <row r="523" spans="1:21" ht="14.4" customHeight="1" x14ac:dyDescent="0.3">
      <c r="A523" s="660">
        <v>21</v>
      </c>
      <c r="B523" s="661" t="s">
        <v>572</v>
      </c>
      <c r="C523" s="661">
        <v>89301212</v>
      </c>
      <c r="D523" s="740" t="s">
        <v>4044</v>
      </c>
      <c r="E523" s="741" t="s">
        <v>2741</v>
      </c>
      <c r="F523" s="661" t="s">
        <v>2725</v>
      </c>
      <c r="G523" s="661" t="s">
        <v>2939</v>
      </c>
      <c r="H523" s="661" t="s">
        <v>573</v>
      </c>
      <c r="I523" s="661" t="s">
        <v>3439</v>
      </c>
      <c r="J523" s="661" t="s">
        <v>3440</v>
      </c>
      <c r="K523" s="661" t="s">
        <v>3441</v>
      </c>
      <c r="L523" s="662">
        <v>0</v>
      </c>
      <c r="M523" s="662">
        <v>0</v>
      </c>
      <c r="N523" s="661">
        <v>6</v>
      </c>
      <c r="O523" s="742">
        <v>2</v>
      </c>
      <c r="P523" s="662">
        <v>0</v>
      </c>
      <c r="Q523" s="677"/>
      <c r="R523" s="661">
        <v>6</v>
      </c>
      <c r="S523" s="677">
        <v>1</v>
      </c>
      <c r="T523" s="742">
        <v>2</v>
      </c>
      <c r="U523" s="700">
        <v>1</v>
      </c>
    </row>
    <row r="524" spans="1:21" ht="14.4" customHeight="1" x14ac:dyDescent="0.3">
      <c r="A524" s="660">
        <v>21</v>
      </c>
      <c r="B524" s="661" t="s">
        <v>572</v>
      </c>
      <c r="C524" s="661">
        <v>89301212</v>
      </c>
      <c r="D524" s="740" t="s">
        <v>4044</v>
      </c>
      <c r="E524" s="741" t="s">
        <v>2741</v>
      </c>
      <c r="F524" s="661" t="s">
        <v>2725</v>
      </c>
      <c r="G524" s="661" t="s">
        <v>2899</v>
      </c>
      <c r="H524" s="661" t="s">
        <v>573</v>
      </c>
      <c r="I524" s="661" t="s">
        <v>2900</v>
      </c>
      <c r="J524" s="661" t="s">
        <v>2901</v>
      </c>
      <c r="K524" s="661" t="s">
        <v>2902</v>
      </c>
      <c r="L524" s="662">
        <v>0</v>
      </c>
      <c r="M524" s="662">
        <v>0</v>
      </c>
      <c r="N524" s="661">
        <v>1</v>
      </c>
      <c r="O524" s="742">
        <v>1</v>
      </c>
      <c r="P524" s="662"/>
      <c r="Q524" s="677"/>
      <c r="R524" s="661"/>
      <c r="S524" s="677">
        <v>0</v>
      </c>
      <c r="T524" s="742"/>
      <c r="U524" s="700">
        <v>0</v>
      </c>
    </row>
    <row r="525" spans="1:21" ht="14.4" customHeight="1" x14ac:dyDescent="0.3">
      <c r="A525" s="660">
        <v>21</v>
      </c>
      <c r="B525" s="661" t="s">
        <v>572</v>
      </c>
      <c r="C525" s="661">
        <v>89301212</v>
      </c>
      <c r="D525" s="740" t="s">
        <v>4044</v>
      </c>
      <c r="E525" s="741" t="s">
        <v>2741</v>
      </c>
      <c r="F525" s="661" t="s">
        <v>2725</v>
      </c>
      <c r="G525" s="661" t="s">
        <v>3100</v>
      </c>
      <c r="H525" s="661" t="s">
        <v>1429</v>
      </c>
      <c r="I525" s="661" t="s">
        <v>3101</v>
      </c>
      <c r="J525" s="661" t="s">
        <v>3102</v>
      </c>
      <c r="K525" s="661" t="s">
        <v>3103</v>
      </c>
      <c r="L525" s="662">
        <v>2179.9299999999998</v>
      </c>
      <c r="M525" s="662">
        <v>6539.7899999999991</v>
      </c>
      <c r="N525" s="661">
        <v>3</v>
      </c>
      <c r="O525" s="742">
        <v>1</v>
      </c>
      <c r="P525" s="662">
        <v>6539.7899999999991</v>
      </c>
      <c r="Q525" s="677">
        <v>1</v>
      </c>
      <c r="R525" s="661">
        <v>3</v>
      </c>
      <c r="S525" s="677">
        <v>1</v>
      </c>
      <c r="T525" s="742">
        <v>1</v>
      </c>
      <c r="U525" s="700">
        <v>1</v>
      </c>
    </row>
    <row r="526" spans="1:21" ht="14.4" customHeight="1" x14ac:dyDescent="0.3">
      <c r="A526" s="660">
        <v>21</v>
      </c>
      <c r="B526" s="661" t="s">
        <v>572</v>
      </c>
      <c r="C526" s="661">
        <v>89301212</v>
      </c>
      <c r="D526" s="740" t="s">
        <v>4044</v>
      </c>
      <c r="E526" s="741" t="s">
        <v>2741</v>
      </c>
      <c r="F526" s="661" t="s">
        <v>2725</v>
      </c>
      <c r="G526" s="661" t="s">
        <v>3219</v>
      </c>
      <c r="H526" s="661" t="s">
        <v>573</v>
      </c>
      <c r="I526" s="661" t="s">
        <v>3220</v>
      </c>
      <c r="J526" s="661" t="s">
        <v>3221</v>
      </c>
      <c r="K526" s="661" t="s">
        <v>3222</v>
      </c>
      <c r="L526" s="662">
        <v>48.09</v>
      </c>
      <c r="M526" s="662">
        <v>48.09</v>
      </c>
      <c r="N526" s="661">
        <v>1</v>
      </c>
      <c r="O526" s="742">
        <v>1</v>
      </c>
      <c r="P526" s="662"/>
      <c r="Q526" s="677">
        <v>0</v>
      </c>
      <c r="R526" s="661"/>
      <c r="S526" s="677">
        <v>0</v>
      </c>
      <c r="T526" s="742"/>
      <c r="U526" s="700">
        <v>0</v>
      </c>
    </row>
    <row r="527" spans="1:21" ht="14.4" customHeight="1" x14ac:dyDescent="0.3">
      <c r="A527" s="660">
        <v>21</v>
      </c>
      <c r="B527" s="661" t="s">
        <v>572</v>
      </c>
      <c r="C527" s="661">
        <v>89301212</v>
      </c>
      <c r="D527" s="740" t="s">
        <v>4044</v>
      </c>
      <c r="E527" s="741" t="s">
        <v>2741</v>
      </c>
      <c r="F527" s="661" t="s">
        <v>2725</v>
      </c>
      <c r="G527" s="661" t="s">
        <v>3219</v>
      </c>
      <c r="H527" s="661" t="s">
        <v>573</v>
      </c>
      <c r="I527" s="661" t="s">
        <v>1651</v>
      </c>
      <c r="J527" s="661" t="s">
        <v>3442</v>
      </c>
      <c r="K527" s="661" t="s">
        <v>3443</v>
      </c>
      <c r="L527" s="662">
        <v>89.91</v>
      </c>
      <c r="M527" s="662">
        <v>89.91</v>
      </c>
      <c r="N527" s="661">
        <v>1</v>
      </c>
      <c r="O527" s="742">
        <v>0.5</v>
      </c>
      <c r="P527" s="662">
        <v>89.91</v>
      </c>
      <c r="Q527" s="677">
        <v>1</v>
      </c>
      <c r="R527" s="661">
        <v>1</v>
      </c>
      <c r="S527" s="677">
        <v>1</v>
      </c>
      <c r="T527" s="742">
        <v>0.5</v>
      </c>
      <c r="U527" s="700">
        <v>1</v>
      </c>
    </row>
    <row r="528" spans="1:21" ht="14.4" customHeight="1" x14ac:dyDescent="0.3">
      <c r="A528" s="660">
        <v>21</v>
      </c>
      <c r="B528" s="661" t="s">
        <v>572</v>
      </c>
      <c r="C528" s="661">
        <v>89301212</v>
      </c>
      <c r="D528" s="740" t="s">
        <v>4044</v>
      </c>
      <c r="E528" s="741" t="s">
        <v>2741</v>
      </c>
      <c r="F528" s="661" t="s">
        <v>2725</v>
      </c>
      <c r="G528" s="661" t="s">
        <v>3223</v>
      </c>
      <c r="H528" s="661" t="s">
        <v>573</v>
      </c>
      <c r="I528" s="661" t="s">
        <v>1714</v>
      </c>
      <c r="J528" s="661" t="s">
        <v>1033</v>
      </c>
      <c r="K528" s="661" t="s">
        <v>3224</v>
      </c>
      <c r="L528" s="662">
        <v>27.28</v>
      </c>
      <c r="M528" s="662">
        <v>81.84</v>
      </c>
      <c r="N528" s="661">
        <v>3</v>
      </c>
      <c r="O528" s="742">
        <v>1.5</v>
      </c>
      <c r="P528" s="662">
        <v>54.56</v>
      </c>
      <c r="Q528" s="677">
        <v>0.66666666666666663</v>
      </c>
      <c r="R528" s="661">
        <v>2</v>
      </c>
      <c r="S528" s="677">
        <v>0.66666666666666663</v>
      </c>
      <c r="T528" s="742">
        <v>1</v>
      </c>
      <c r="U528" s="700">
        <v>0.66666666666666663</v>
      </c>
    </row>
    <row r="529" spans="1:21" ht="14.4" customHeight="1" x14ac:dyDescent="0.3">
      <c r="A529" s="660">
        <v>21</v>
      </c>
      <c r="B529" s="661" t="s">
        <v>572</v>
      </c>
      <c r="C529" s="661">
        <v>89301212</v>
      </c>
      <c r="D529" s="740" t="s">
        <v>4044</v>
      </c>
      <c r="E529" s="741" t="s">
        <v>2741</v>
      </c>
      <c r="F529" s="661" t="s">
        <v>2725</v>
      </c>
      <c r="G529" s="661" t="s">
        <v>2848</v>
      </c>
      <c r="H529" s="661" t="s">
        <v>573</v>
      </c>
      <c r="I529" s="661" t="s">
        <v>3318</v>
      </c>
      <c r="J529" s="661" t="s">
        <v>3319</v>
      </c>
      <c r="K529" s="661" t="s">
        <v>3320</v>
      </c>
      <c r="L529" s="662">
        <v>1471.62</v>
      </c>
      <c r="M529" s="662">
        <v>1471.62</v>
      </c>
      <c r="N529" s="661">
        <v>1</v>
      </c>
      <c r="O529" s="742">
        <v>1</v>
      </c>
      <c r="P529" s="662">
        <v>1471.62</v>
      </c>
      <c r="Q529" s="677">
        <v>1</v>
      </c>
      <c r="R529" s="661">
        <v>1</v>
      </c>
      <c r="S529" s="677">
        <v>1</v>
      </c>
      <c r="T529" s="742">
        <v>1</v>
      </c>
      <c r="U529" s="700">
        <v>1</v>
      </c>
    </row>
    <row r="530" spans="1:21" ht="14.4" customHeight="1" x14ac:dyDescent="0.3">
      <c r="A530" s="660">
        <v>21</v>
      </c>
      <c r="B530" s="661" t="s">
        <v>572</v>
      </c>
      <c r="C530" s="661">
        <v>89301212</v>
      </c>
      <c r="D530" s="740" t="s">
        <v>4044</v>
      </c>
      <c r="E530" s="741" t="s">
        <v>2741</v>
      </c>
      <c r="F530" s="661" t="s">
        <v>2725</v>
      </c>
      <c r="G530" s="661" t="s">
        <v>2848</v>
      </c>
      <c r="H530" s="661" t="s">
        <v>573</v>
      </c>
      <c r="I530" s="661" t="s">
        <v>2849</v>
      </c>
      <c r="J530" s="661" t="s">
        <v>2850</v>
      </c>
      <c r="K530" s="661" t="s">
        <v>1355</v>
      </c>
      <c r="L530" s="662">
        <v>9810.82</v>
      </c>
      <c r="M530" s="662">
        <v>39243.279999999999</v>
      </c>
      <c r="N530" s="661">
        <v>4</v>
      </c>
      <c r="O530" s="742">
        <v>2.5</v>
      </c>
      <c r="P530" s="662">
        <v>39243.279999999999</v>
      </c>
      <c r="Q530" s="677">
        <v>1</v>
      </c>
      <c r="R530" s="661">
        <v>4</v>
      </c>
      <c r="S530" s="677">
        <v>1</v>
      </c>
      <c r="T530" s="742">
        <v>2.5</v>
      </c>
      <c r="U530" s="700">
        <v>1</v>
      </c>
    </row>
    <row r="531" spans="1:21" ht="14.4" customHeight="1" x14ac:dyDescent="0.3">
      <c r="A531" s="660">
        <v>21</v>
      </c>
      <c r="B531" s="661" t="s">
        <v>572</v>
      </c>
      <c r="C531" s="661">
        <v>89301212</v>
      </c>
      <c r="D531" s="740" t="s">
        <v>4044</v>
      </c>
      <c r="E531" s="741" t="s">
        <v>2741</v>
      </c>
      <c r="F531" s="661" t="s">
        <v>2725</v>
      </c>
      <c r="G531" s="661" t="s">
        <v>2848</v>
      </c>
      <c r="H531" s="661" t="s">
        <v>1429</v>
      </c>
      <c r="I531" s="661" t="s">
        <v>3321</v>
      </c>
      <c r="J531" s="661" t="s">
        <v>3105</v>
      </c>
      <c r="K531" s="661" t="s">
        <v>1355</v>
      </c>
      <c r="L531" s="662">
        <v>9810.82</v>
      </c>
      <c r="M531" s="662">
        <v>19621.64</v>
      </c>
      <c r="N531" s="661">
        <v>2</v>
      </c>
      <c r="O531" s="742">
        <v>2</v>
      </c>
      <c r="P531" s="662">
        <v>19621.64</v>
      </c>
      <c r="Q531" s="677">
        <v>1</v>
      </c>
      <c r="R531" s="661">
        <v>2</v>
      </c>
      <c r="S531" s="677">
        <v>1</v>
      </c>
      <c r="T531" s="742">
        <v>2</v>
      </c>
      <c r="U531" s="700">
        <v>1</v>
      </c>
    </row>
    <row r="532" spans="1:21" ht="14.4" customHeight="1" x14ac:dyDescent="0.3">
      <c r="A532" s="660">
        <v>21</v>
      </c>
      <c r="B532" s="661" t="s">
        <v>572</v>
      </c>
      <c r="C532" s="661">
        <v>89301212</v>
      </c>
      <c r="D532" s="740" t="s">
        <v>4044</v>
      </c>
      <c r="E532" s="741" t="s">
        <v>2741</v>
      </c>
      <c r="F532" s="661" t="s">
        <v>2725</v>
      </c>
      <c r="G532" s="661" t="s">
        <v>2851</v>
      </c>
      <c r="H532" s="661" t="s">
        <v>573</v>
      </c>
      <c r="I532" s="661" t="s">
        <v>787</v>
      </c>
      <c r="J532" s="661" t="s">
        <v>2853</v>
      </c>
      <c r="K532" s="661" t="s">
        <v>2854</v>
      </c>
      <c r="L532" s="662">
        <v>73.989999999999995</v>
      </c>
      <c r="M532" s="662">
        <v>147.97999999999999</v>
      </c>
      <c r="N532" s="661">
        <v>2</v>
      </c>
      <c r="O532" s="742">
        <v>0.5</v>
      </c>
      <c r="P532" s="662">
        <v>147.97999999999999</v>
      </c>
      <c r="Q532" s="677">
        <v>1</v>
      </c>
      <c r="R532" s="661">
        <v>2</v>
      </c>
      <c r="S532" s="677">
        <v>1</v>
      </c>
      <c r="T532" s="742">
        <v>0.5</v>
      </c>
      <c r="U532" s="700">
        <v>1</v>
      </c>
    </row>
    <row r="533" spans="1:21" ht="14.4" customHeight="1" x14ac:dyDescent="0.3">
      <c r="A533" s="660">
        <v>21</v>
      </c>
      <c r="B533" s="661" t="s">
        <v>572</v>
      </c>
      <c r="C533" s="661">
        <v>89301212</v>
      </c>
      <c r="D533" s="740" t="s">
        <v>4044</v>
      </c>
      <c r="E533" s="741" t="s">
        <v>2741</v>
      </c>
      <c r="F533" s="661" t="s">
        <v>2725</v>
      </c>
      <c r="G533" s="661" t="s">
        <v>2851</v>
      </c>
      <c r="H533" s="661" t="s">
        <v>573</v>
      </c>
      <c r="I533" s="661" t="s">
        <v>3322</v>
      </c>
      <c r="J533" s="661" t="s">
        <v>3323</v>
      </c>
      <c r="K533" s="661" t="s">
        <v>3324</v>
      </c>
      <c r="L533" s="662">
        <v>0</v>
      </c>
      <c r="M533" s="662">
        <v>0</v>
      </c>
      <c r="N533" s="661">
        <v>1</v>
      </c>
      <c r="O533" s="742">
        <v>0.5</v>
      </c>
      <c r="P533" s="662">
        <v>0</v>
      </c>
      <c r="Q533" s="677"/>
      <c r="R533" s="661">
        <v>1</v>
      </c>
      <c r="S533" s="677">
        <v>1</v>
      </c>
      <c r="T533" s="742">
        <v>0.5</v>
      </c>
      <c r="U533" s="700">
        <v>1</v>
      </c>
    </row>
    <row r="534" spans="1:21" ht="14.4" customHeight="1" x14ac:dyDescent="0.3">
      <c r="A534" s="660">
        <v>21</v>
      </c>
      <c r="B534" s="661" t="s">
        <v>572</v>
      </c>
      <c r="C534" s="661">
        <v>89301212</v>
      </c>
      <c r="D534" s="740" t="s">
        <v>4044</v>
      </c>
      <c r="E534" s="741" t="s">
        <v>2741</v>
      </c>
      <c r="F534" s="661" t="s">
        <v>2725</v>
      </c>
      <c r="G534" s="661" t="s">
        <v>2851</v>
      </c>
      <c r="H534" s="661" t="s">
        <v>573</v>
      </c>
      <c r="I534" s="661" t="s">
        <v>2852</v>
      </c>
      <c r="J534" s="661" t="s">
        <v>2853</v>
      </c>
      <c r="K534" s="661" t="s">
        <v>2854</v>
      </c>
      <c r="L534" s="662">
        <v>0</v>
      </c>
      <c r="M534" s="662">
        <v>0</v>
      </c>
      <c r="N534" s="661">
        <v>5</v>
      </c>
      <c r="O534" s="742">
        <v>1.5</v>
      </c>
      <c r="P534" s="662">
        <v>0</v>
      </c>
      <c r="Q534" s="677"/>
      <c r="R534" s="661">
        <v>5</v>
      </c>
      <c r="S534" s="677">
        <v>1</v>
      </c>
      <c r="T534" s="742">
        <v>1.5</v>
      </c>
      <c r="U534" s="700">
        <v>1</v>
      </c>
    </row>
    <row r="535" spans="1:21" ht="14.4" customHeight="1" x14ac:dyDescent="0.3">
      <c r="A535" s="660">
        <v>21</v>
      </c>
      <c r="B535" s="661" t="s">
        <v>572</v>
      </c>
      <c r="C535" s="661">
        <v>89301212</v>
      </c>
      <c r="D535" s="740" t="s">
        <v>4044</v>
      </c>
      <c r="E535" s="741" t="s">
        <v>2741</v>
      </c>
      <c r="F535" s="661" t="s">
        <v>2725</v>
      </c>
      <c r="G535" s="661" t="s">
        <v>3444</v>
      </c>
      <c r="H535" s="661" t="s">
        <v>1429</v>
      </c>
      <c r="I535" s="661" t="s">
        <v>3445</v>
      </c>
      <c r="J535" s="661" t="s">
        <v>3446</v>
      </c>
      <c r="K535" s="661" t="s">
        <v>3447</v>
      </c>
      <c r="L535" s="662">
        <v>206.53</v>
      </c>
      <c r="M535" s="662">
        <v>206.53</v>
      </c>
      <c r="N535" s="661">
        <v>1</v>
      </c>
      <c r="O535" s="742">
        <v>0.5</v>
      </c>
      <c r="P535" s="662"/>
      <c r="Q535" s="677">
        <v>0</v>
      </c>
      <c r="R535" s="661"/>
      <c r="S535" s="677">
        <v>0</v>
      </c>
      <c r="T535" s="742"/>
      <c r="U535" s="700">
        <v>0</v>
      </c>
    </row>
    <row r="536" spans="1:21" ht="14.4" customHeight="1" x14ac:dyDescent="0.3">
      <c r="A536" s="660">
        <v>21</v>
      </c>
      <c r="B536" s="661" t="s">
        <v>572</v>
      </c>
      <c r="C536" s="661">
        <v>89301212</v>
      </c>
      <c r="D536" s="740" t="s">
        <v>4044</v>
      </c>
      <c r="E536" s="741" t="s">
        <v>2741</v>
      </c>
      <c r="F536" s="661" t="s">
        <v>2725</v>
      </c>
      <c r="G536" s="661" t="s">
        <v>3108</v>
      </c>
      <c r="H536" s="661" t="s">
        <v>573</v>
      </c>
      <c r="I536" s="661" t="s">
        <v>3109</v>
      </c>
      <c r="J536" s="661" t="s">
        <v>3110</v>
      </c>
      <c r="K536" s="661" t="s">
        <v>3111</v>
      </c>
      <c r="L536" s="662">
        <v>3828.13</v>
      </c>
      <c r="M536" s="662">
        <v>7656.26</v>
      </c>
      <c r="N536" s="661">
        <v>2</v>
      </c>
      <c r="O536" s="742">
        <v>1</v>
      </c>
      <c r="P536" s="662">
        <v>7656.26</v>
      </c>
      <c r="Q536" s="677">
        <v>1</v>
      </c>
      <c r="R536" s="661">
        <v>2</v>
      </c>
      <c r="S536" s="677">
        <v>1</v>
      </c>
      <c r="T536" s="742">
        <v>1</v>
      </c>
      <c r="U536" s="700">
        <v>1</v>
      </c>
    </row>
    <row r="537" spans="1:21" ht="14.4" customHeight="1" x14ac:dyDescent="0.3">
      <c r="A537" s="660">
        <v>21</v>
      </c>
      <c r="B537" s="661" t="s">
        <v>572</v>
      </c>
      <c r="C537" s="661">
        <v>89301212</v>
      </c>
      <c r="D537" s="740" t="s">
        <v>4044</v>
      </c>
      <c r="E537" s="741" t="s">
        <v>2741</v>
      </c>
      <c r="F537" s="661" t="s">
        <v>2725</v>
      </c>
      <c r="G537" s="661" t="s">
        <v>3117</v>
      </c>
      <c r="H537" s="661" t="s">
        <v>1429</v>
      </c>
      <c r="I537" s="661" t="s">
        <v>1591</v>
      </c>
      <c r="J537" s="661" t="s">
        <v>1592</v>
      </c>
      <c r="K537" s="661" t="s">
        <v>2646</v>
      </c>
      <c r="L537" s="662">
        <v>769.6</v>
      </c>
      <c r="M537" s="662">
        <v>320923.19999999984</v>
      </c>
      <c r="N537" s="661">
        <v>417</v>
      </c>
      <c r="O537" s="742">
        <v>138</v>
      </c>
      <c r="P537" s="662">
        <v>204713.59999999977</v>
      </c>
      <c r="Q537" s="677">
        <v>0.63788968824940007</v>
      </c>
      <c r="R537" s="661">
        <v>266</v>
      </c>
      <c r="S537" s="677">
        <v>0.63788968824940051</v>
      </c>
      <c r="T537" s="742">
        <v>88</v>
      </c>
      <c r="U537" s="700">
        <v>0.6376811594202898</v>
      </c>
    </row>
    <row r="538" spans="1:21" ht="14.4" customHeight="1" x14ac:dyDescent="0.3">
      <c r="A538" s="660">
        <v>21</v>
      </c>
      <c r="B538" s="661" t="s">
        <v>572</v>
      </c>
      <c r="C538" s="661">
        <v>89301212</v>
      </c>
      <c r="D538" s="740" t="s">
        <v>4044</v>
      </c>
      <c r="E538" s="741" t="s">
        <v>2741</v>
      </c>
      <c r="F538" s="661" t="s">
        <v>2725</v>
      </c>
      <c r="G538" s="661" t="s">
        <v>3036</v>
      </c>
      <c r="H538" s="661" t="s">
        <v>1429</v>
      </c>
      <c r="I538" s="661" t="s">
        <v>2240</v>
      </c>
      <c r="J538" s="661" t="s">
        <v>2691</v>
      </c>
      <c r="K538" s="661" t="s">
        <v>2692</v>
      </c>
      <c r="L538" s="662">
        <v>48.37</v>
      </c>
      <c r="M538" s="662">
        <v>48.37</v>
      </c>
      <c r="N538" s="661">
        <v>1</v>
      </c>
      <c r="O538" s="742">
        <v>1</v>
      </c>
      <c r="P538" s="662">
        <v>48.37</v>
      </c>
      <c r="Q538" s="677">
        <v>1</v>
      </c>
      <c r="R538" s="661">
        <v>1</v>
      </c>
      <c r="S538" s="677">
        <v>1</v>
      </c>
      <c r="T538" s="742">
        <v>1</v>
      </c>
      <c r="U538" s="700">
        <v>1</v>
      </c>
    </row>
    <row r="539" spans="1:21" ht="14.4" customHeight="1" x14ac:dyDescent="0.3">
      <c r="A539" s="660">
        <v>21</v>
      </c>
      <c r="B539" s="661" t="s">
        <v>572</v>
      </c>
      <c r="C539" s="661">
        <v>89301212</v>
      </c>
      <c r="D539" s="740" t="s">
        <v>4044</v>
      </c>
      <c r="E539" s="741" t="s">
        <v>2741</v>
      </c>
      <c r="F539" s="661" t="s">
        <v>2725</v>
      </c>
      <c r="G539" s="661" t="s">
        <v>3448</v>
      </c>
      <c r="H539" s="661" t="s">
        <v>1429</v>
      </c>
      <c r="I539" s="661" t="s">
        <v>3449</v>
      </c>
      <c r="J539" s="661" t="s">
        <v>2224</v>
      </c>
      <c r="K539" s="661" t="s">
        <v>3450</v>
      </c>
      <c r="L539" s="662">
        <v>0</v>
      </c>
      <c r="M539" s="662">
        <v>0</v>
      </c>
      <c r="N539" s="661">
        <v>1</v>
      </c>
      <c r="O539" s="742">
        <v>0.5</v>
      </c>
      <c r="P539" s="662"/>
      <c r="Q539" s="677"/>
      <c r="R539" s="661"/>
      <c r="S539" s="677">
        <v>0</v>
      </c>
      <c r="T539" s="742"/>
      <c r="U539" s="700">
        <v>0</v>
      </c>
    </row>
    <row r="540" spans="1:21" ht="14.4" customHeight="1" x14ac:dyDescent="0.3">
      <c r="A540" s="660">
        <v>21</v>
      </c>
      <c r="B540" s="661" t="s">
        <v>572</v>
      </c>
      <c r="C540" s="661">
        <v>89301212</v>
      </c>
      <c r="D540" s="740" t="s">
        <v>4044</v>
      </c>
      <c r="E540" s="741" t="s">
        <v>2741</v>
      </c>
      <c r="F540" s="661" t="s">
        <v>2725</v>
      </c>
      <c r="G540" s="661" t="s">
        <v>3121</v>
      </c>
      <c r="H540" s="661" t="s">
        <v>573</v>
      </c>
      <c r="I540" s="661" t="s">
        <v>803</v>
      </c>
      <c r="J540" s="661" t="s">
        <v>804</v>
      </c>
      <c r="K540" s="661" t="s">
        <v>3122</v>
      </c>
      <c r="L540" s="662">
        <v>232.37</v>
      </c>
      <c r="M540" s="662">
        <v>232.37</v>
      </c>
      <c r="N540" s="661">
        <v>1</v>
      </c>
      <c r="O540" s="742">
        <v>1</v>
      </c>
      <c r="P540" s="662"/>
      <c r="Q540" s="677">
        <v>0</v>
      </c>
      <c r="R540" s="661"/>
      <c r="S540" s="677">
        <v>0</v>
      </c>
      <c r="T540" s="742"/>
      <c r="U540" s="700">
        <v>0</v>
      </c>
    </row>
    <row r="541" spans="1:21" ht="14.4" customHeight="1" x14ac:dyDescent="0.3">
      <c r="A541" s="660">
        <v>21</v>
      </c>
      <c r="B541" s="661" t="s">
        <v>572</v>
      </c>
      <c r="C541" s="661">
        <v>89301212</v>
      </c>
      <c r="D541" s="740" t="s">
        <v>4044</v>
      </c>
      <c r="E541" s="741" t="s">
        <v>2741</v>
      </c>
      <c r="F541" s="661" t="s">
        <v>2725</v>
      </c>
      <c r="G541" s="661" t="s">
        <v>3451</v>
      </c>
      <c r="H541" s="661" t="s">
        <v>573</v>
      </c>
      <c r="I541" s="661" t="s">
        <v>1636</v>
      </c>
      <c r="J541" s="661" t="s">
        <v>1637</v>
      </c>
      <c r="K541" s="661" t="s">
        <v>1638</v>
      </c>
      <c r="L541" s="662">
        <v>115.13</v>
      </c>
      <c r="M541" s="662">
        <v>230.26</v>
      </c>
      <c r="N541" s="661">
        <v>2</v>
      </c>
      <c r="O541" s="742">
        <v>2</v>
      </c>
      <c r="P541" s="662"/>
      <c r="Q541" s="677">
        <v>0</v>
      </c>
      <c r="R541" s="661"/>
      <c r="S541" s="677">
        <v>0</v>
      </c>
      <c r="T541" s="742"/>
      <c r="U541" s="700">
        <v>0</v>
      </c>
    </row>
    <row r="542" spans="1:21" ht="14.4" customHeight="1" x14ac:dyDescent="0.3">
      <c r="A542" s="660">
        <v>21</v>
      </c>
      <c r="B542" s="661" t="s">
        <v>572</v>
      </c>
      <c r="C542" s="661">
        <v>89301212</v>
      </c>
      <c r="D542" s="740" t="s">
        <v>4044</v>
      </c>
      <c r="E542" s="741" t="s">
        <v>2741</v>
      </c>
      <c r="F542" s="661" t="s">
        <v>2725</v>
      </c>
      <c r="G542" s="661" t="s">
        <v>2813</v>
      </c>
      <c r="H542" s="661" t="s">
        <v>1429</v>
      </c>
      <c r="I542" s="661" t="s">
        <v>2828</v>
      </c>
      <c r="J542" s="661" t="s">
        <v>1447</v>
      </c>
      <c r="K542" s="661" t="s">
        <v>2829</v>
      </c>
      <c r="L542" s="662">
        <v>543.39</v>
      </c>
      <c r="M542" s="662">
        <v>3260.34</v>
      </c>
      <c r="N542" s="661">
        <v>6</v>
      </c>
      <c r="O542" s="742">
        <v>2</v>
      </c>
      <c r="P542" s="662">
        <v>3260.34</v>
      </c>
      <c r="Q542" s="677">
        <v>1</v>
      </c>
      <c r="R542" s="661">
        <v>6</v>
      </c>
      <c r="S542" s="677">
        <v>1</v>
      </c>
      <c r="T542" s="742">
        <v>2</v>
      </c>
      <c r="U542" s="700">
        <v>1</v>
      </c>
    </row>
    <row r="543" spans="1:21" ht="14.4" customHeight="1" x14ac:dyDescent="0.3">
      <c r="A543" s="660">
        <v>21</v>
      </c>
      <c r="B543" s="661" t="s">
        <v>572</v>
      </c>
      <c r="C543" s="661">
        <v>89301212</v>
      </c>
      <c r="D543" s="740" t="s">
        <v>4044</v>
      </c>
      <c r="E543" s="741" t="s">
        <v>2741</v>
      </c>
      <c r="F543" s="661" t="s">
        <v>2725</v>
      </c>
      <c r="G543" s="661" t="s">
        <v>3128</v>
      </c>
      <c r="H543" s="661" t="s">
        <v>573</v>
      </c>
      <c r="I543" s="661" t="s">
        <v>2047</v>
      </c>
      <c r="J543" s="661" t="s">
        <v>1436</v>
      </c>
      <c r="K543" s="661" t="s">
        <v>3366</v>
      </c>
      <c r="L543" s="662">
        <v>48.42</v>
      </c>
      <c r="M543" s="662">
        <v>48.42</v>
      </c>
      <c r="N543" s="661">
        <v>1</v>
      </c>
      <c r="O543" s="742">
        <v>1</v>
      </c>
      <c r="P543" s="662"/>
      <c r="Q543" s="677">
        <v>0</v>
      </c>
      <c r="R543" s="661"/>
      <c r="S543" s="677">
        <v>0</v>
      </c>
      <c r="T543" s="742"/>
      <c r="U543" s="700">
        <v>0</v>
      </c>
    </row>
    <row r="544" spans="1:21" ht="14.4" customHeight="1" x14ac:dyDescent="0.3">
      <c r="A544" s="660">
        <v>21</v>
      </c>
      <c r="B544" s="661" t="s">
        <v>572</v>
      </c>
      <c r="C544" s="661">
        <v>89301212</v>
      </c>
      <c r="D544" s="740" t="s">
        <v>4044</v>
      </c>
      <c r="E544" s="741" t="s">
        <v>2741</v>
      </c>
      <c r="F544" s="661" t="s">
        <v>2725</v>
      </c>
      <c r="G544" s="661" t="s">
        <v>2765</v>
      </c>
      <c r="H544" s="661" t="s">
        <v>573</v>
      </c>
      <c r="I544" s="661" t="s">
        <v>725</v>
      </c>
      <c r="J544" s="661" t="s">
        <v>726</v>
      </c>
      <c r="K544" s="661" t="s">
        <v>727</v>
      </c>
      <c r="L544" s="662">
        <v>301.2</v>
      </c>
      <c r="M544" s="662">
        <v>301.2</v>
      </c>
      <c r="N544" s="661">
        <v>1</v>
      </c>
      <c r="O544" s="742">
        <v>0.5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21</v>
      </c>
      <c r="B545" s="661" t="s">
        <v>572</v>
      </c>
      <c r="C545" s="661">
        <v>89301212</v>
      </c>
      <c r="D545" s="740" t="s">
        <v>4044</v>
      </c>
      <c r="E545" s="741" t="s">
        <v>2741</v>
      </c>
      <c r="F545" s="661" t="s">
        <v>2725</v>
      </c>
      <c r="G545" s="661" t="s">
        <v>2760</v>
      </c>
      <c r="H545" s="661" t="s">
        <v>1429</v>
      </c>
      <c r="I545" s="661" t="s">
        <v>1538</v>
      </c>
      <c r="J545" s="661" t="s">
        <v>1539</v>
      </c>
      <c r="K545" s="661" t="s">
        <v>1540</v>
      </c>
      <c r="L545" s="662">
        <v>475.77</v>
      </c>
      <c r="M545" s="662">
        <v>11894.250000000002</v>
      </c>
      <c r="N545" s="661">
        <v>25</v>
      </c>
      <c r="O545" s="742">
        <v>13</v>
      </c>
      <c r="P545" s="662">
        <v>8563.8600000000024</v>
      </c>
      <c r="Q545" s="677">
        <v>0.72000000000000008</v>
      </c>
      <c r="R545" s="661">
        <v>18</v>
      </c>
      <c r="S545" s="677">
        <v>0.72</v>
      </c>
      <c r="T545" s="742">
        <v>9.5</v>
      </c>
      <c r="U545" s="700">
        <v>0.73076923076923073</v>
      </c>
    </row>
    <row r="546" spans="1:21" ht="14.4" customHeight="1" x14ac:dyDescent="0.3">
      <c r="A546" s="660">
        <v>21</v>
      </c>
      <c r="B546" s="661" t="s">
        <v>572</v>
      </c>
      <c r="C546" s="661">
        <v>89301212</v>
      </c>
      <c r="D546" s="740" t="s">
        <v>4044</v>
      </c>
      <c r="E546" s="741" t="s">
        <v>2741</v>
      </c>
      <c r="F546" s="661" t="s">
        <v>2725</v>
      </c>
      <c r="G546" s="661" t="s">
        <v>2760</v>
      </c>
      <c r="H546" s="661" t="s">
        <v>1429</v>
      </c>
      <c r="I546" s="661" t="s">
        <v>1553</v>
      </c>
      <c r="J546" s="661" t="s">
        <v>1554</v>
      </c>
      <c r="K546" s="661" t="s">
        <v>2613</v>
      </c>
      <c r="L546" s="662">
        <v>1300.49</v>
      </c>
      <c r="M546" s="662">
        <v>29911.270000000004</v>
      </c>
      <c r="N546" s="661">
        <v>23</v>
      </c>
      <c r="O546" s="742">
        <v>9.5</v>
      </c>
      <c r="P546" s="662">
        <v>23408.820000000003</v>
      </c>
      <c r="Q546" s="677">
        <v>0.78260869565217395</v>
      </c>
      <c r="R546" s="661">
        <v>18</v>
      </c>
      <c r="S546" s="677">
        <v>0.78260869565217395</v>
      </c>
      <c r="T546" s="742">
        <v>6.5</v>
      </c>
      <c r="U546" s="700">
        <v>0.68421052631578949</v>
      </c>
    </row>
    <row r="547" spans="1:21" ht="14.4" customHeight="1" x14ac:dyDescent="0.3">
      <c r="A547" s="660">
        <v>21</v>
      </c>
      <c r="B547" s="661" t="s">
        <v>572</v>
      </c>
      <c r="C547" s="661">
        <v>89301212</v>
      </c>
      <c r="D547" s="740" t="s">
        <v>4044</v>
      </c>
      <c r="E547" s="741" t="s">
        <v>2741</v>
      </c>
      <c r="F547" s="661" t="s">
        <v>2725</v>
      </c>
      <c r="G547" s="661" t="s">
        <v>2760</v>
      </c>
      <c r="H547" s="661" t="s">
        <v>1429</v>
      </c>
      <c r="I547" s="661" t="s">
        <v>2862</v>
      </c>
      <c r="J547" s="661" t="s">
        <v>2863</v>
      </c>
      <c r="K547" s="661" t="s">
        <v>2864</v>
      </c>
      <c r="L547" s="662">
        <v>1300.49</v>
      </c>
      <c r="M547" s="662">
        <v>14305.39</v>
      </c>
      <c r="N547" s="661">
        <v>11</v>
      </c>
      <c r="O547" s="742">
        <v>5.5</v>
      </c>
      <c r="P547" s="662">
        <v>9103.43</v>
      </c>
      <c r="Q547" s="677">
        <v>0.63636363636363646</v>
      </c>
      <c r="R547" s="661">
        <v>7</v>
      </c>
      <c r="S547" s="677">
        <v>0.63636363636363635</v>
      </c>
      <c r="T547" s="742">
        <v>2.5</v>
      </c>
      <c r="U547" s="700">
        <v>0.45454545454545453</v>
      </c>
    </row>
    <row r="548" spans="1:21" ht="14.4" customHeight="1" x14ac:dyDescent="0.3">
      <c r="A548" s="660">
        <v>21</v>
      </c>
      <c r="B548" s="661" t="s">
        <v>572</v>
      </c>
      <c r="C548" s="661">
        <v>89301212</v>
      </c>
      <c r="D548" s="740" t="s">
        <v>4044</v>
      </c>
      <c r="E548" s="741" t="s">
        <v>2741</v>
      </c>
      <c r="F548" s="661" t="s">
        <v>2725</v>
      </c>
      <c r="G548" s="661" t="s">
        <v>3379</v>
      </c>
      <c r="H548" s="661" t="s">
        <v>573</v>
      </c>
      <c r="I548" s="661" t="s">
        <v>3380</v>
      </c>
      <c r="J548" s="661" t="s">
        <v>3381</v>
      </c>
      <c r="K548" s="661" t="s">
        <v>3382</v>
      </c>
      <c r="L548" s="662">
        <v>998.95</v>
      </c>
      <c r="M548" s="662">
        <v>3995.8</v>
      </c>
      <c r="N548" s="661">
        <v>4</v>
      </c>
      <c r="O548" s="742">
        <v>1.5</v>
      </c>
      <c r="P548" s="662">
        <v>3995.8</v>
      </c>
      <c r="Q548" s="677">
        <v>1</v>
      </c>
      <c r="R548" s="661">
        <v>4</v>
      </c>
      <c r="S548" s="677">
        <v>1</v>
      </c>
      <c r="T548" s="742">
        <v>1.5</v>
      </c>
      <c r="U548" s="700">
        <v>1</v>
      </c>
    </row>
    <row r="549" spans="1:21" ht="14.4" customHeight="1" x14ac:dyDescent="0.3">
      <c r="A549" s="660">
        <v>21</v>
      </c>
      <c r="B549" s="661" t="s">
        <v>572</v>
      </c>
      <c r="C549" s="661">
        <v>89301212</v>
      </c>
      <c r="D549" s="740" t="s">
        <v>4044</v>
      </c>
      <c r="E549" s="741" t="s">
        <v>2741</v>
      </c>
      <c r="F549" s="661" t="s">
        <v>2725</v>
      </c>
      <c r="G549" s="661" t="s">
        <v>3379</v>
      </c>
      <c r="H549" s="661" t="s">
        <v>573</v>
      </c>
      <c r="I549" s="661" t="s">
        <v>1260</v>
      </c>
      <c r="J549" s="661" t="s">
        <v>3383</v>
      </c>
      <c r="K549" s="661" t="s">
        <v>3382</v>
      </c>
      <c r="L549" s="662">
        <v>998.95</v>
      </c>
      <c r="M549" s="662">
        <v>2996.8500000000004</v>
      </c>
      <c r="N549" s="661">
        <v>3</v>
      </c>
      <c r="O549" s="742">
        <v>1</v>
      </c>
      <c r="P549" s="662">
        <v>2996.8500000000004</v>
      </c>
      <c r="Q549" s="677">
        <v>1</v>
      </c>
      <c r="R549" s="661">
        <v>3</v>
      </c>
      <c r="S549" s="677">
        <v>1</v>
      </c>
      <c r="T549" s="742">
        <v>1</v>
      </c>
      <c r="U549" s="700">
        <v>1</v>
      </c>
    </row>
    <row r="550" spans="1:21" ht="14.4" customHeight="1" x14ac:dyDescent="0.3">
      <c r="A550" s="660">
        <v>21</v>
      </c>
      <c r="B550" s="661" t="s">
        <v>572</v>
      </c>
      <c r="C550" s="661">
        <v>89301212</v>
      </c>
      <c r="D550" s="740" t="s">
        <v>4044</v>
      </c>
      <c r="E550" s="741" t="s">
        <v>2741</v>
      </c>
      <c r="F550" s="661" t="s">
        <v>2725</v>
      </c>
      <c r="G550" s="661" t="s">
        <v>3384</v>
      </c>
      <c r="H550" s="661" t="s">
        <v>1429</v>
      </c>
      <c r="I550" s="661" t="s">
        <v>3452</v>
      </c>
      <c r="J550" s="661" t="s">
        <v>3453</v>
      </c>
      <c r="K550" s="661" t="s">
        <v>3454</v>
      </c>
      <c r="L550" s="662">
        <v>46.85</v>
      </c>
      <c r="M550" s="662">
        <v>46.85</v>
      </c>
      <c r="N550" s="661">
        <v>1</v>
      </c>
      <c r="O550" s="742">
        <v>0.5</v>
      </c>
      <c r="P550" s="662"/>
      <c r="Q550" s="677">
        <v>0</v>
      </c>
      <c r="R550" s="661"/>
      <c r="S550" s="677">
        <v>0</v>
      </c>
      <c r="T550" s="742"/>
      <c r="U550" s="700">
        <v>0</v>
      </c>
    </row>
    <row r="551" spans="1:21" ht="14.4" customHeight="1" x14ac:dyDescent="0.3">
      <c r="A551" s="660">
        <v>21</v>
      </c>
      <c r="B551" s="661" t="s">
        <v>572</v>
      </c>
      <c r="C551" s="661">
        <v>89301212</v>
      </c>
      <c r="D551" s="740" t="s">
        <v>4044</v>
      </c>
      <c r="E551" s="741" t="s">
        <v>2741</v>
      </c>
      <c r="F551" s="661" t="s">
        <v>2725</v>
      </c>
      <c r="G551" s="661" t="s">
        <v>3455</v>
      </c>
      <c r="H551" s="661" t="s">
        <v>573</v>
      </c>
      <c r="I551" s="661" t="s">
        <v>3456</v>
      </c>
      <c r="J551" s="661" t="s">
        <v>3457</v>
      </c>
      <c r="K551" s="661" t="s">
        <v>3458</v>
      </c>
      <c r="L551" s="662">
        <v>0</v>
      </c>
      <c r="M551" s="662">
        <v>0</v>
      </c>
      <c r="N551" s="661">
        <v>1</v>
      </c>
      <c r="O551" s="742">
        <v>1</v>
      </c>
      <c r="P551" s="662"/>
      <c r="Q551" s="677"/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21</v>
      </c>
      <c r="B552" s="661" t="s">
        <v>572</v>
      </c>
      <c r="C552" s="661">
        <v>89301212</v>
      </c>
      <c r="D552" s="740" t="s">
        <v>4044</v>
      </c>
      <c r="E552" s="741" t="s">
        <v>2741</v>
      </c>
      <c r="F552" s="661" t="s">
        <v>2725</v>
      </c>
      <c r="G552" s="661" t="s">
        <v>2918</v>
      </c>
      <c r="H552" s="661" t="s">
        <v>573</v>
      </c>
      <c r="I552" s="661" t="s">
        <v>2950</v>
      </c>
      <c r="J552" s="661" t="s">
        <v>1327</v>
      </c>
      <c r="K552" s="661" t="s">
        <v>1110</v>
      </c>
      <c r="L552" s="662">
        <v>54.23</v>
      </c>
      <c r="M552" s="662">
        <v>54.23</v>
      </c>
      <c r="N552" s="661">
        <v>1</v>
      </c>
      <c r="O552" s="742">
        <v>1</v>
      </c>
      <c r="P552" s="662"/>
      <c r="Q552" s="677">
        <v>0</v>
      </c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21</v>
      </c>
      <c r="B553" s="661" t="s">
        <v>572</v>
      </c>
      <c r="C553" s="661">
        <v>89301212</v>
      </c>
      <c r="D553" s="740" t="s">
        <v>4044</v>
      </c>
      <c r="E553" s="741" t="s">
        <v>2741</v>
      </c>
      <c r="F553" s="661" t="s">
        <v>2725</v>
      </c>
      <c r="G553" s="661" t="s">
        <v>2865</v>
      </c>
      <c r="H553" s="661" t="s">
        <v>573</v>
      </c>
      <c r="I553" s="661" t="s">
        <v>622</v>
      </c>
      <c r="J553" s="661" t="s">
        <v>3391</v>
      </c>
      <c r="K553" s="661" t="s">
        <v>3392</v>
      </c>
      <c r="L553" s="662">
        <v>24.78</v>
      </c>
      <c r="M553" s="662">
        <v>148.68</v>
      </c>
      <c r="N553" s="661">
        <v>6</v>
      </c>
      <c r="O553" s="742">
        <v>2.5</v>
      </c>
      <c r="P553" s="662">
        <v>148.68</v>
      </c>
      <c r="Q553" s="677">
        <v>1</v>
      </c>
      <c r="R553" s="661">
        <v>6</v>
      </c>
      <c r="S553" s="677">
        <v>1</v>
      </c>
      <c r="T553" s="742">
        <v>2.5</v>
      </c>
      <c r="U553" s="700">
        <v>1</v>
      </c>
    </row>
    <row r="554" spans="1:21" ht="14.4" customHeight="1" x14ac:dyDescent="0.3">
      <c r="A554" s="660">
        <v>21</v>
      </c>
      <c r="B554" s="661" t="s">
        <v>572</v>
      </c>
      <c r="C554" s="661">
        <v>89301212</v>
      </c>
      <c r="D554" s="740" t="s">
        <v>4044</v>
      </c>
      <c r="E554" s="741" t="s">
        <v>2741</v>
      </c>
      <c r="F554" s="661" t="s">
        <v>2725</v>
      </c>
      <c r="G554" s="661" t="s">
        <v>2865</v>
      </c>
      <c r="H554" s="661" t="s">
        <v>573</v>
      </c>
      <c r="I554" s="661" t="s">
        <v>2866</v>
      </c>
      <c r="J554" s="661" t="s">
        <v>2867</v>
      </c>
      <c r="K554" s="661" t="s">
        <v>2868</v>
      </c>
      <c r="L554" s="662">
        <v>99.11</v>
      </c>
      <c r="M554" s="662">
        <v>198.22</v>
      </c>
      <c r="N554" s="661">
        <v>2</v>
      </c>
      <c r="O554" s="742">
        <v>1</v>
      </c>
      <c r="P554" s="662"/>
      <c r="Q554" s="677">
        <v>0</v>
      </c>
      <c r="R554" s="661"/>
      <c r="S554" s="677">
        <v>0</v>
      </c>
      <c r="T554" s="742"/>
      <c r="U554" s="700">
        <v>0</v>
      </c>
    </row>
    <row r="555" spans="1:21" ht="14.4" customHeight="1" x14ac:dyDescent="0.3">
      <c r="A555" s="660">
        <v>21</v>
      </c>
      <c r="B555" s="661" t="s">
        <v>572</v>
      </c>
      <c r="C555" s="661">
        <v>89301212</v>
      </c>
      <c r="D555" s="740" t="s">
        <v>4044</v>
      </c>
      <c r="E555" s="741" t="s">
        <v>2741</v>
      </c>
      <c r="F555" s="661" t="s">
        <v>2725</v>
      </c>
      <c r="G555" s="661" t="s">
        <v>3153</v>
      </c>
      <c r="H555" s="661" t="s">
        <v>1429</v>
      </c>
      <c r="I555" s="661" t="s">
        <v>3154</v>
      </c>
      <c r="J555" s="661" t="s">
        <v>3155</v>
      </c>
      <c r="K555" s="661" t="s">
        <v>3156</v>
      </c>
      <c r="L555" s="662">
        <v>1715.48</v>
      </c>
      <c r="M555" s="662">
        <v>1715.48</v>
      </c>
      <c r="N555" s="661">
        <v>1</v>
      </c>
      <c r="O555" s="742">
        <v>1</v>
      </c>
      <c r="P555" s="662">
        <v>1715.48</v>
      </c>
      <c r="Q555" s="677">
        <v>1</v>
      </c>
      <c r="R555" s="661">
        <v>1</v>
      </c>
      <c r="S555" s="677">
        <v>1</v>
      </c>
      <c r="T555" s="742">
        <v>1</v>
      </c>
      <c r="U555" s="700">
        <v>1</v>
      </c>
    </row>
    <row r="556" spans="1:21" ht="14.4" customHeight="1" x14ac:dyDescent="0.3">
      <c r="A556" s="660">
        <v>21</v>
      </c>
      <c r="B556" s="661" t="s">
        <v>572</v>
      </c>
      <c r="C556" s="661">
        <v>89301212</v>
      </c>
      <c r="D556" s="740" t="s">
        <v>4044</v>
      </c>
      <c r="E556" s="741" t="s">
        <v>2741</v>
      </c>
      <c r="F556" s="661" t="s">
        <v>2725</v>
      </c>
      <c r="G556" s="661" t="s">
        <v>2922</v>
      </c>
      <c r="H556" s="661" t="s">
        <v>573</v>
      </c>
      <c r="I556" s="661" t="s">
        <v>776</v>
      </c>
      <c r="J556" s="661" t="s">
        <v>2923</v>
      </c>
      <c r="K556" s="661" t="s">
        <v>2924</v>
      </c>
      <c r="L556" s="662">
        <v>0</v>
      </c>
      <c r="M556" s="662">
        <v>0</v>
      </c>
      <c r="N556" s="661">
        <v>2</v>
      </c>
      <c r="O556" s="742">
        <v>1</v>
      </c>
      <c r="P556" s="662">
        <v>0</v>
      </c>
      <c r="Q556" s="677"/>
      <c r="R556" s="661">
        <v>2</v>
      </c>
      <c r="S556" s="677">
        <v>1</v>
      </c>
      <c r="T556" s="742">
        <v>1</v>
      </c>
      <c r="U556" s="700">
        <v>1</v>
      </c>
    </row>
    <row r="557" spans="1:21" ht="14.4" customHeight="1" x14ac:dyDescent="0.3">
      <c r="A557" s="660">
        <v>21</v>
      </c>
      <c r="B557" s="661" t="s">
        <v>572</v>
      </c>
      <c r="C557" s="661">
        <v>89301212</v>
      </c>
      <c r="D557" s="740" t="s">
        <v>4044</v>
      </c>
      <c r="E557" s="741" t="s">
        <v>2741</v>
      </c>
      <c r="F557" s="661" t="s">
        <v>2725</v>
      </c>
      <c r="G557" s="661" t="s">
        <v>2973</v>
      </c>
      <c r="H557" s="661" t="s">
        <v>1429</v>
      </c>
      <c r="I557" s="661" t="s">
        <v>3175</v>
      </c>
      <c r="J557" s="661" t="s">
        <v>2975</v>
      </c>
      <c r="K557" s="661" t="s">
        <v>3176</v>
      </c>
      <c r="L557" s="662">
        <v>492.3</v>
      </c>
      <c r="M557" s="662">
        <v>35445.599999999977</v>
      </c>
      <c r="N557" s="661">
        <v>72</v>
      </c>
      <c r="O557" s="742">
        <v>72</v>
      </c>
      <c r="P557" s="662">
        <v>16245.899999999991</v>
      </c>
      <c r="Q557" s="677">
        <v>0.45833333333333337</v>
      </c>
      <c r="R557" s="661">
        <v>33</v>
      </c>
      <c r="S557" s="677">
        <v>0.45833333333333331</v>
      </c>
      <c r="T557" s="742">
        <v>33</v>
      </c>
      <c r="U557" s="700">
        <v>0.45833333333333331</v>
      </c>
    </row>
    <row r="558" spans="1:21" ht="14.4" customHeight="1" x14ac:dyDescent="0.3">
      <c r="A558" s="660">
        <v>21</v>
      </c>
      <c r="B558" s="661" t="s">
        <v>572</v>
      </c>
      <c r="C558" s="661">
        <v>89301212</v>
      </c>
      <c r="D558" s="740" t="s">
        <v>4044</v>
      </c>
      <c r="E558" s="741" t="s">
        <v>2741</v>
      </c>
      <c r="F558" s="661" t="s">
        <v>2725</v>
      </c>
      <c r="G558" s="661" t="s">
        <v>2869</v>
      </c>
      <c r="H558" s="661" t="s">
        <v>573</v>
      </c>
      <c r="I558" s="661" t="s">
        <v>2955</v>
      </c>
      <c r="J558" s="661" t="s">
        <v>2871</v>
      </c>
      <c r="K558" s="661" t="s">
        <v>2956</v>
      </c>
      <c r="L558" s="662">
        <v>55.16</v>
      </c>
      <c r="M558" s="662">
        <v>275.79999999999995</v>
      </c>
      <c r="N558" s="661">
        <v>5</v>
      </c>
      <c r="O558" s="742">
        <v>3</v>
      </c>
      <c r="P558" s="662">
        <v>275.79999999999995</v>
      </c>
      <c r="Q558" s="677">
        <v>1</v>
      </c>
      <c r="R558" s="661">
        <v>5</v>
      </c>
      <c r="S558" s="677">
        <v>1</v>
      </c>
      <c r="T558" s="742">
        <v>3</v>
      </c>
      <c r="U558" s="700">
        <v>1</v>
      </c>
    </row>
    <row r="559" spans="1:21" ht="14.4" customHeight="1" x14ac:dyDescent="0.3">
      <c r="A559" s="660">
        <v>21</v>
      </c>
      <c r="B559" s="661" t="s">
        <v>572</v>
      </c>
      <c r="C559" s="661">
        <v>89301212</v>
      </c>
      <c r="D559" s="740" t="s">
        <v>4044</v>
      </c>
      <c r="E559" s="741" t="s">
        <v>2741</v>
      </c>
      <c r="F559" s="661" t="s">
        <v>2725</v>
      </c>
      <c r="G559" s="661" t="s">
        <v>2957</v>
      </c>
      <c r="H559" s="661" t="s">
        <v>1429</v>
      </c>
      <c r="I559" s="661" t="s">
        <v>1549</v>
      </c>
      <c r="J559" s="661" t="s">
        <v>1550</v>
      </c>
      <c r="K559" s="661" t="s">
        <v>2651</v>
      </c>
      <c r="L559" s="662">
        <v>31.32</v>
      </c>
      <c r="M559" s="662">
        <v>31.32</v>
      </c>
      <c r="N559" s="661">
        <v>1</v>
      </c>
      <c r="O559" s="742">
        <v>0.5</v>
      </c>
      <c r="P559" s="662">
        <v>31.32</v>
      </c>
      <c r="Q559" s="677">
        <v>1</v>
      </c>
      <c r="R559" s="661">
        <v>1</v>
      </c>
      <c r="S559" s="677">
        <v>1</v>
      </c>
      <c r="T559" s="742">
        <v>0.5</v>
      </c>
      <c r="U559" s="700">
        <v>1</v>
      </c>
    </row>
    <row r="560" spans="1:21" ht="14.4" customHeight="1" x14ac:dyDescent="0.3">
      <c r="A560" s="660">
        <v>21</v>
      </c>
      <c r="B560" s="661" t="s">
        <v>572</v>
      </c>
      <c r="C560" s="661">
        <v>89301212</v>
      </c>
      <c r="D560" s="740" t="s">
        <v>4044</v>
      </c>
      <c r="E560" s="741" t="s">
        <v>2741</v>
      </c>
      <c r="F560" s="661" t="s">
        <v>2725</v>
      </c>
      <c r="G560" s="661" t="s">
        <v>2768</v>
      </c>
      <c r="H560" s="661" t="s">
        <v>573</v>
      </c>
      <c r="I560" s="661" t="s">
        <v>3182</v>
      </c>
      <c r="J560" s="661" t="s">
        <v>1424</v>
      </c>
      <c r="K560" s="661" t="s">
        <v>1020</v>
      </c>
      <c r="L560" s="662">
        <v>75.22</v>
      </c>
      <c r="M560" s="662">
        <v>225.66</v>
      </c>
      <c r="N560" s="661">
        <v>3</v>
      </c>
      <c r="O560" s="742">
        <v>2</v>
      </c>
      <c r="P560" s="662">
        <v>75.22</v>
      </c>
      <c r="Q560" s="677">
        <v>0.33333333333333331</v>
      </c>
      <c r="R560" s="661">
        <v>1</v>
      </c>
      <c r="S560" s="677">
        <v>0.33333333333333331</v>
      </c>
      <c r="T560" s="742">
        <v>1</v>
      </c>
      <c r="U560" s="700">
        <v>0.5</v>
      </c>
    </row>
    <row r="561" spans="1:21" ht="14.4" customHeight="1" x14ac:dyDescent="0.3">
      <c r="A561" s="660">
        <v>21</v>
      </c>
      <c r="B561" s="661" t="s">
        <v>572</v>
      </c>
      <c r="C561" s="661">
        <v>89301212</v>
      </c>
      <c r="D561" s="740" t="s">
        <v>4044</v>
      </c>
      <c r="E561" s="741" t="s">
        <v>2741</v>
      </c>
      <c r="F561" s="661" t="s">
        <v>2725</v>
      </c>
      <c r="G561" s="661" t="s">
        <v>3403</v>
      </c>
      <c r="H561" s="661" t="s">
        <v>573</v>
      </c>
      <c r="I561" s="661" t="s">
        <v>3459</v>
      </c>
      <c r="J561" s="661" t="s">
        <v>3405</v>
      </c>
      <c r="K561" s="661" t="s">
        <v>3460</v>
      </c>
      <c r="L561" s="662">
        <v>0</v>
      </c>
      <c r="M561" s="662">
        <v>0</v>
      </c>
      <c r="N561" s="661">
        <v>15</v>
      </c>
      <c r="O561" s="742">
        <v>9.5</v>
      </c>
      <c r="P561" s="662">
        <v>0</v>
      </c>
      <c r="Q561" s="677"/>
      <c r="R561" s="661">
        <v>9</v>
      </c>
      <c r="S561" s="677">
        <v>0.6</v>
      </c>
      <c r="T561" s="742">
        <v>5</v>
      </c>
      <c r="U561" s="700">
        <v>0.52631578947368418</v>
      </c>
    </row>
    <row r="562" spans="1:21" ht="14.4" customHeight="1" x14ac:dyDescent="0.3">
      <c r="A562" s="660">
        <v>21</v>
      </c>
      <c r="B562" s="661" t="s">
        <v>572</v>
      </c>
      <c r="C562" s="661">
        <v>89301212</v>
      </c>
      <c r="D562" s="740" t="s">
        <v>4044</v>
      </c>
      <c r="E562" s="741" t="s">
        <v>2741</v>
      </c>
      <c r="F562" s="661" t="s">
        <v>2725</v>
      </c>
      <c r="G562" s="661" t="s">
        <v>3461</v>
      </c>
      <c r="H562" s="661" t="s">
        <v>1429</v>
      </c>
      <c r="I562" s="661" t="s">
        <v>3462</v>
      </c>
      <c r="J562" s="661" t="s">
        <v>2181</v>
      </c>
      <c r="K562" s="661" t="s">
        <v>3463</v>
      </c>
      <c r="L562" s="662">
        <v>0</v>
      </c>
      <c r="M562" s="662">
        <v>0</v>
      </c>
      <c r="N562" s="661">
        <v>1</v>
      </c>
      <c r="O562" s="742">
        <v>1</v>
      </c>
      <c r="P562" s="662"/>
      <c r="Q562" s="677"/>
      <c r="R562" s="661"/>
      <c r="S562" s="677">
        <v>0</v>
      </c>
      <c r="T562" s="742"/>
      <c r="U562" s="700">
        <v>0</v>
      </c>
    </row>
    <row r="563" spans="1:21" ht="14.4" customHeight="1" x14ac:dyDescent="0.3">
      <c r="A563" s="660">
        <v>21</v>
      </c>
      <c r="B563" s="661" t="s">
        <v>572</v>
      </c>
      <c r="C563" s="661">
        <v>89301212</v>
      </c>
      <c r="D563" s="740" t="s">
        <v>4044</v>
      </c>
      <c r="E563" s="741" t="s">
        <v>2741</v>
      </c>
      <c r="F563" s="661" t="s">
        <v>2725</v>
      </c>
      <c r="G563" s="661" t="s">
        <v>3461</v>
      </c>
      <c r="H563" s="661" t="s">
        <v>1429</v>
      </c>
      <c r="I563" s="661" t="s">
        <v>3464</v>
      </c>
      <c r="J563" s="661" t="s">
        <v>2181</v>
      </c>
      <c r="K563" s="661" t="s">
        <v>3463</v>
      </c>
      <c r="L563" s="662">
        <v>0</v>
      </c>
      <c r="M563" s="662">
        <v>0</v>
      </c>
      <c r="N563" s="661">
        <v>1</v>
      </c>
      <c r="O563" s="742">
        <v>1</v>
      </c>
      <c r="P563" s="662"/>
      <c r="Q563" s="677"/>
      <c r="R563" s="661"/>
      <c r="S563" s="677">
        <v>0</v>
      </c>
      <c r="T563" s="742"/>
      <c r="U563" s="700">
        <v>0</v>
      </c>
    </row>
    <row r="564" spans="1:21" ht="14.4" customHeight="1" x14ac:dyDescent="0.3">
      <c r="A564" s="660">
        <v>21</v>
      </c>
      <c r="B564" s="661" t="s">
        <v>572</v>
      </c>
      <c r="C564" s="661">
        <v>89301212</v>
      </c>
      <c r="D564" s="740" t="s">
        <v>4044</v>
      </c>
      <c r="E564" s="741" t="s">
        <v>2741</v>
      </c>
      <c r="F564" s="661" t="s">
        <v>2725</v>
      </c>
      <c r="G564" s="661" t="s">
        <v>3055</v>
      </c>
      <c r="H564" s="661" t="s">
        <v>573</v>
      </c>
      <c r="I564" s="661" t="s">
        <v>3465</v>
      </c>
      <c r="J564" s="661" t="s">
        <v>3186</v>
      </c>
      <c r="K564" s="661" t="s">
        <v>2894</v>
      </c>
      <c r="L564" s="662">
        <v>0</v>
      </c>
      <c r="M564" s="662">
        <v>0</v>
      </c>
      <c r="N564" s="661">
        <v>2</v>
      </c>
      <c r="O564" s="742">
        <v>1.5</v>
      </c>
      <c r="P564" s="662">
        <v>0</v>
      </c>
      <c r="Q564" s="677"/>
      <c r="R564" s="661">
        <v>1</v>
      </c>
      <c r="S564" s="677">
        <v>0.5</v>
      </c>
      <c r="T564" s="742">
        <v>0.5</v>
      </c>
      <c r="U564" s="700">
        <v>0.33333333333333331</v>
      </c>
    </row>
    <row r="565" spans="1:21" ht="14.4" customHeight="1" x14ac:dyDescent="0.3">
      <c r="A565" s="660">
        <v>21</v>
      </c>
      <c r="B565" s="661" t="s">
        <v>572</v>
      </c>
      <c r="C565" s="661">
        <v>89301212</v>
      </c>
      <c r="D565" s="740" t="s">
        <v>4044</v>
      </c>
      <c r="E565" s="741" t="s">
        <v>2741</v>
      </c>
      <c r="F565" s="661" t="s">
        <v>2725</v>
      </c>
      <c r="G565" s="661" t="s">
        <v>3055</v>
      </c>
      <c r="H565" s="661" t="s">
        <v>573</v>
      </c>
      <c r="I565" s="661" t="s">
        <v>3411</v>
      </c>
      <c r="J565" s="661" t="s">
        <v>3186</v>
      </c>
      <c r="K565" s="661" t="s">
        <v>1362</v>
      </c>
      <c r="L565" s="662">
        <v>0</v>
      </c>
      <c r="M565" s="662">
        <v>0</v>
      </c>
      <c r="N565" s="661">
        <v>3</v>
      </c>
      <c r="O565" s="742">
        <v>2</v>
      </c>
      <c r="P565" s="662">
        <v>0</v>
      </c>
      <c r="Q565" s="677"/>
      <c r="R565" s="661">
        <v>2</v>
      </c>
      <c r="S565" s="677">
        <v>0.66666666666666663</v>
      </c>
      <c r="T565" s="742">
        <v>1.5</v>
      </c>
      <c r="U565" s="700">
        <v>0.75</v>
      </c>
    </row>
    <row r="566" spans="1:21" ht="14.4" customHeight="1" x14ac:dyDescent="0.3">
      <c r="A566" s="660">
        <v>21</v>
      </c>
      <c r="B566" s="661" t="s">
        <v>572</v>
      </c>
      <c r="C566" s="661">
        <v>89301212</v>
      </c>
      <c r="D566" s="740" t="s">
        <v>4044</v>
      </c>
      <c r="E566" s="741" t="s">
        <v>2741</v>
      </c>
      <c r="F566" s="661" t="s">
        <v>2725</v>
      </c>
      <c r="G566" s="661" t="s">
        <v>3055</v>
      </c>
      <c r="H566" s="661" t="s">
        <v>573</v>
      </c>
      <c r="I566" s="661" t="s">
        <v>3466</v>
      </c>
      <c r="J566" s="661" t="s">
        <v>3186</v>
      </c>
      <c r="K566" s="661" t="s">
        <v>1362</v>
      </c>
      <c r="L566" s="662">
        <v>0</v>
      </c>
      <c r="M566" s="662">
        <v>0</v>
      </c>
      <c r="N566" s="661">
        <v>1</v>
      </c>
      <c r="O566" s="742">
        <v>0.5</v>
      </c>
      <c r="P566" s="662">
        <v>0</v>
      </c>
      <c r="Q566" s="677"/>
      <c r="R566" s="661">
        <v>1</v>
      </c>
      <c r="S566" s="677">
        <v>1</v>
      </c>
      <c r="T566" s="742">
        <v>0.5</v>
      </c>
      <c r="U566" s="700">
        <v>1</v>
      </c>
    </row>
    <row r="567" spans="1:21" ht="14.4" customHeight="1" x14ac:dyDescent="0.3">
      <c r="A567" s="660">
        <v>21</v>
      </c>
      <c r="B567" s="661" t="s">
        <v>572</v>
      </c>
      <c r="C567" s="661">
        <v>89301212</v>
      </c>
      <c r="D567" s="740" t="s">
        <v>4044</v>
      </c>
      <c r="E567" s="741" t="s">
        <v>2741</v>
      </c>
      <c r="F567" s="661" t="s">
        <v>2725</v>
      </c>
      <c r="G567" s="661" t="s">
        <v>3055</v>
      </c>
      <c r="H567" s="661" t="s">
        <v>573</v>
      </c>
      <c r="I567" s="661" t="s">
        <v>3243</v>
      </c>
      <c r="J567" s="661" t="s">
        <v>3244</v>
      </c>
      <c r="K567" s="661" t="s">
        <v>1362</v>
      </c>
      <c r="L567" s="662">
        <v>0</v>
      </c>
      <c r="M567" s="662">
        <v>0</v>
      </c>
      <c r="N567" s="661">
        <v>2</v>
      </c>
      <c r="O567" s="742">
        <v>1</v>
      </c>
      <c r="P567" s="662"/>
      <c r="Q567" s="677"/>
      <c r="R567" s="661"/>
      <c r="S567" s="677">
        <v>0</v>
      </c>
      <c r="T567" s="742"/>
      <c r="U567" s="700">
        <v>0</v>
      </c>
    </row>
    <row r="568" spans="1:21" ht="14.4" customHeight="1" x14ac:dyDescent="0.3">
      <c r="A568" s="660">
        <v>21</v>
      </c>
      <c r="B568" s="661" t="s">
        <v>572</v>
      </c>
      <c r="C568" s="661">
        <v>89301212</v>
      </c>
      <c r="D568" s="740" t="s">
        <v>4044</v>
      </c>
      <c r="E568" s="741" t="s">
        <v>2741</v>
      </c>
      <c r="F568" s="661" t="s">
        <v>2727</v>
      </c>
      <c r="G568" s="661" t="s">
        <v>3189</v>
      </c>
      <c r="H568" s="661" t="s">
        <v>573</v>
      </c>
      <c r="I568" s="661" t="s">
        <v>3193</v>
      </c>
      <c r="J568" s="661" t="s">
        <v>3194</v>
      </c>
      <c r="K568" s="661" t="s">
        <v>3195</v>
      </c>
      <c r="L568" s="662">
        <v>1800</v>
      </c>
      <c r="M568" s="662">
        <v>18000</v>
      </c>
      <c r="N568" s="661">
        <v>10</v>
      </c>
      <c r="O568" s="742">
        <v>9</v>
      </c>
      <c r="P568" s="662">
        <v>9000</v>
      </c>
      <c r="Q568" s="677">
        <v>0.5</v>
      </c>
      <c r="R568" s="661">
        <v>5</v>
      </c>
      <c r="S568" s="677">
        <v>0.5</v>
      </c>
      <c r="T568" s="742">
        <v>4</v>
      </c>
      <c r="U568" s="700">
        <v>0.44444444444444442</v>
      </c>
    </row>
    <row r="569" spans="1:21" ht="14.4" customHeight="1" x14ac:dyDescent="0.3">
      <c r="A569" s="660">
        <v>21</v>
      </c>
      <c r="B569" s="661" t="s">
        <v>572</v>
      </c>
      <c r="C569" s="661">
        <v>89301212</v>
      </c>
      <c r="D569" s="740" t="s">
        <v>4044</v>
      </c>
      <c r="E569" s="741" t="s">
        <v>2741</v>
      </c>
      <c r="F569" s="661" t="s">
        <v>2727</v>
      </c>
      <c r="G569" s="661" t="s">
        <v>3189</v>
      </c>
      <c r="H569" s="661" t="s">
        <v>573</v>
      </c>
      <c r="I569" s="661" t="s">
        <v>3467</v>
      </c>
      <c r="J569" s="661" t="s">
        <v>3468</v>
      </c>
      <c r="K569" s="661" t="s">
        <v>3469</v>
      </c>
      <c r="L569" s="662">
        <v>500</v>
      </c>
      <c r="M569" s="662">
        <v>500</v>
      </c>
      <c r="N569" s="661">
        <v>1</v>
      </c>
      <c r="O569" s="742">
        <v>1</v>
      </c>
      <c r="P569" s="662">
        <v>500</v>
      </c>
      <c r="Q569" s="677">
        <v>1</v>
      </c>
      <c r="R569" s="661">
        <v>1</v>
      </c>
      <c r="S569" s="677">
        <v>1</v>
      </c>
      <c r="T569" s="742">
        <v>1</v>
      </c>
      <c r="U569" s="700">
        <v>1</v>
      </c>
    </row>
    <row r="570" spans="1:21" ht="14.4" customHeight="1" x14ac:dyDescent="0.3">
      <c r="A570" s="660">
        <v>21</v>
      </c>
      <c r="B570" s="661" t="s">
        <v>572</v>
      </c>
      <c r="C570" s="661">
        <v>89301212</v>
      </c>
      <c r="D570" s="740" t="s">
        <v>4044</v>
      </c>
      <c r="E570" s="741" t="s">
        <v>2741</v>
      </c>
      <c r="F570" s="661" t="s">
        <v>2727</v>
      </c>
      <c r="G570" s="661" t="s">
        <v>3189</v>
      </c>
      <c r="H570" s="661" t="s">
        <v>573</v>
      </c>
      <c r="I570" s="661" t="s">
        <v>3470</v>
      </c>
      <c r="J570" s="661" t="s">
        <v>3471</v>
      </c>
      <c r="K570" s="661" t="s">
        <v>3472</v>
      </c>
      <c r="L570" s="662">
        <v>1800</v>
      </c>
      <c r="M570" s="662">
        <v>1800</v>
      </c>
      <c r="N570" s="661">
        <v>1</v>
      </c>
      <c r="O570" s="742">
        <v>1</v>
      </c>
      <c r="P570" s="662">
        <v>1800</v>
      </c>
      <c r="Q570" s="677">
        <v>1</v>
      </c>
      <c r="R570" s="661">
        <v>1</v>
      </c>
      <c r="S570" s="677">
        <v>1</v>
      </c>
      <c r="T570" s="742">
        <v>1</v>
      </c>
      <c r="U570" s="700">
        <v>1</v>
      </c>
    </row>
    <row r="571" spans="1:21" ht="14.4" customHeight="1" x14ac:dyDescent="0.3">
      <c r="A571" s="660">
        <v>21</v>
      </c>
      <c r="B571" s="661" t="s">
        <v>572</v>
      </c>
      <c r="C571" s="661">
        <v>89301212</v>
      </c>
      <c r="D571" s="740" t="s">
        <v>4044</v>
      </c>
      <c r="E571" s="741" t="s">
        <v>2741</v>
      </c>
      <c r="F571" s="661" t="s">
        <v>2727</v>
      </c>
      <c r="G571" s="661" t="s">
        <v>2873</v>
      </c>
      <c r="H571" s="661" t="s">
        <v>573</v>
      </c>
      <c r="I571" s="661" t="s">
        <v>2874</v>
      </c>
      <c r="J571" s="661" t="s">
        <v>2875</v>
      </c>
      <c r="K571" s="661" t="s">
        <v>2876</v>
      </c>
      <c r="L571" s="662">
        <v>1000</v>
      </c>
      <c r="M571" s="662">
        <v>9000</v>
      </c>
      <c r="N571" s="661">
        <v>9</v>
      </c>
      <c r="O571" s="742">
        <v>9</v>
      </c>
      <c r="P571" s="662">
        <v>1000</v>
      </c>
      <c r="Q571" s="677">
        <v>0.1111111111111111</v>
      </c>
      <c r="R571" s="661">
        <v>1</v>
      </c>
      <c r="S571" s="677">
        <v>0.1111111111111111</v>
      </c>
      <c r="T571" s="742">
        <v>1</v>
      </c>
      <c r="U571" s="700">
        <v>0.1111111111111111</v>
      </c>
    </row>
    <row r="572" spans="1:21" ht="14.4" customHeight="1" x14ac:dyDescent="0.3">
      <c r="A572" s="660">
        <v>21</v>
      </c>
      <c r="B572" s="661" t="s">
        <v>572</v>
      </c>
      <c r="C572" s="661">
        <v>89301212</v>
      </c>
      <c r="D572" s="740" t="s">
        <v>4044</v>
      </c>
      <c r="E572" s="741" t="s">
        <v>2743</v>
      </c>
      <c r="F572" s="661" t="s">
        <v>2725</v>
      </c>
      <c r="G572" s="661" t="s">
        <v>3424</v>
      </c>
      <c r="H572" s="661" t="s">
        <v>573</v>
      </c>
      <c r="I572" s="661" t="s">
        <v>3473</v>
      </c>
      <c r="J572" s="661" t="s">
        <v>3474</v>
      </c>
      <c r="K572" s="661" t="s">
        <v>3475</v>
      </c>
      <c r="L572" s="662">
        <v>0</v>
      </c>
      <c r="M572" s="662">
        <v>0</v>
      </c>
      <c r="N572" s="661">
        <v>1</v>
      </c>
      <c r="O572" s="742">
        <v>0.5</v>
      </c>
      <c r="P572" s="662">
        <v>0</v>
      </c>
      <c r="Q572" s="677"/>
      <c r="R572" s="661">
        <v>1</v>
      </c>
      <c r="S572" s="677">
        <v>1</v>
      </c>
      <c r="T572" s="742">
        <v>0.5</v>
      </c>
      <c r="U572" s="700">
        <v>1</v>
      </c>
    </row>
    <row r="573" spans="1:21" ht="14.4" customHeight="1" x14ac:dyDescent="0.3">
      <c r="A573" s="660">
        <v>21</v>
      </c>
      <c r="B573" s="661" t="s">
        <v>572</v>
      </c>
      <c r="C573" s="661">
        <v>89301212</v>
      </c>
      <c r="D573" s="740" t="s">
        <v>4044</v>
      </c>
      <c r="E573" s="741" t="s">
        <v>2743</v>
      </c>
      <c r="F573" s="661" t="s">
        <v>2725</v>
      </c>
      <c r="G573" s="661" t="s">
        <v>2880</v>
      </c>
      <c r="H573" s="661" t="s">
        <v>1429</v>
      </c>
      <c r="I573" s="661" t="s">
        <v>1542</v>
      </c>
      <c r="J573" s="661" t="s">
        <v>2663</v>
      </c>
      <c r="K573" s="661" t="s">
        <v>2664</v>
      </c>
      <c r="L573" s="662">
        <v>10.26</v>
      </c>
      <c r="M573" s="662">
        <v>20.52</v>
      </c>
      <c r="N573" s="661">
        <v>2</v>
      </c>
      <c r="O573" s="742">
        <v>1.5</v>
      </c>
      <c r="P573" s="662"/>
      <c r="Q573" s="677">
        <v>0</v>
      </c>
      <c r="R573" s="661"/>
      <c r="S573" s="677">
        <v>0</v>
      </c>
      <c r="T573" s="742"/>
      <c r="U573" s="700">
        <v>0</v>
      </c>
    </row>
    <row r="574" spans="1:21" ht="14.4" customHeight="1" x14ac:dyDescent="0.3">
      <c r="A574" s="660">
        <v>21</v>
      </c>
      <c r="B574" s="661" t="s">
        <v>572</v>
      </c>
      <c r="C574" s="661">
        <v>89301212</v>
      </c>
      <c r="D574" s="740" t="s">
        <v>4044</v>
      </c>
      <c r="E574" s="741" t="s">
        <v>2743</v>
      </c>
      <c r="F574" s="661" t="s">
        <v>2725</v>
      </c>
      <c r="G574" s="661" t="s">
        <v>3476</v>
      </c>
      <c r="H574" s="661" t="s">
        <v>573</v>
      </c>
      <c r="I574" s="661" t="s">
        <v>3477</v>
      </c>
      <c r="J574" s="661" t="s">
        <v>3478</v>
      </c>
      <c r="K574" s="661" t="s">
        <v>3479</v>
      </c>
      <c r="L574" s="662">
        <v>51.43</v>
      </c>
      <c r="M574" s="662">
        <v>51.43</v>
      </c>
      <c r="N574" s="661">
        <v>1</v>
      </c>
      <c r="O574" s="742">
        <v>0.5</v>
      </c>
      <c r="P574" s="662"/>
      <c r="Q574" s="677">
        <v>0</v>
      </c>
      <c r="R574" s="661"/>
      <c r="S574" s="677">
        <v>0</v>
      </c>
      <c r="T574" s="742"/>
      <c r="U574" s="700">
        <v>0</v>
      </c>
    </row>
    <row r="575" spans="1:21" ht="14.4" customHeight="1" x14ac:dyDescent="0.3">
      <c r="A575" s="660">
        <v>21</v>
      </c>
      <c r="B575" s="661" t="s">
        <v>572</v>
      </c>
      <c r="C575" s="661">
        <v>89301212</v>
      </c>
      <c r="D575" s="740" t="s">
        <v>4044</v>
      </c>
      <c r="E575" s="741" t="s">
        <v>2743</v>
      </c>
      <c r="F575" s="661" t="s">
        <v>2725</v>
      </c>
      <c r="G575" s="661" t="s">
        <v>2890</v>
      </c>
      <c r="H575" s="661" t="s">
        <v>573</v>
      </c>
      <c r="I575" s="661" t="s">
        <v>2891</v>
      </c>
      <c r="J575" s="661" t="s">
        <v>939</v>
      </c>
      <c r="K575" s="661" t="s">
        <v>943</v>
      </c>
      <c r="L575" s="662">
        <v>0</v>
      </c>
      <c r="M575" s="662">
        <v>0</v>
      </c>
      <c r="N575" s="661">
        <v>3</v>
      </c>
      <c r="O575" s="742">
        <v>1</v>
      </c>
      <c r="P575" s="662">
        <v>0</v>
      </c>
      <c r="Q575" s="677"/>
      <c r="R575" s="661">
        <v>3</v>
      </c>
      <c r="S575" s="677">
        <v>1</v>
      </c>
      <c r="T575" s="742">
        <v>1</v>
      </c>
      <c r="U575" s="700">
        <v>1</v>
      </c>
    </row>
    <row r="576" spans="1:21" ht="14.4" customHeight="1" x14ac:dyDescent="0.3">
      <c r="A576" s="660">
        <v>21</v>
      </c>
      <c r="B576" s="661" t="s">
        <v>572</v>
      </c>
      <c r="C576" s="661">
        <v>89301212</v>
      </c>
      <c r="D576" s="740" t="s">
        <v>4044</v>
      </c>
      <c r="E576" s="741" t="s">
        <v>2743</v>
      </c>
      <c r="F576" s="661" t="s">
        <v>2725</v>
      </c>
      <c r="G576" s="661" t="s">
        <v>2830</v>
      </c>
      <c r="H576" s="661" t="s">
        <v>1429</v>
      </c>
      <c r="I576" s="661" t="s">
        <v>1659</v>
      </c>
      <c r="J576" s="661" t="s">
        <v>1687</v>
      </c>
      <c r="K576" s="661" t="s">
        <v>2635</v>
      </c>
      <c r="L576" s="662">
        <v>150.04</v>
      </c>
      <c r="M576" s="662">
        <v>1650.44</v>
      </c>
      <c r="N576" s="661">
        <v>11</v>
      </c>
      <c r="O576" s="742">
        <v>4.5</v>
      </c>
      <c r="P576" s="662">
        <v>1050.28</v>
      </c>
      <c r="Q576" s="677">
        <v>0.63636363636363635</v>
      </c>
      <c r="R576" s="661">
        <v>7</v>
      </c>
      <c r="S576" s="677">
        <v>0.63636363636363635</v>
      </c>
      <c r="T576" s="742">
        <v>3.5</v>
      </c>
      <c r="U576" s="700">
        <v>0.77777777777777779</v>
      </c>
    </row>
    <row r="577" spans="1:21" ht="14.4" customHeight="1" x14ac:dyDescent="0.3">
      <c r="A577" s="660">
        <v>21</v>
      </c>
      <c r="B577" s="661" t="s">
        <v>572</v>
      </c>
      <c r="C577" s="661">
        <v>89301212</v>
      </c>
      <c r="D577" s="740" t="s">
        <v>4044</v>
      </c>
      <c r="E577" s="741" t="s">
        <v>2743</v>
      </c>
      <c r="F577" s="661" t="s">
        <v>2725</v>
      </c>
      <c r="G577" s="661" t="s">
        <v>2830</v>
      </c>
      <c r="H577" s="661" t="s">
        <v>1429</v>
      </c>
      <c r="I577" s="661" t="s">
        <v>1659</v>
      </c>
      <c r="J577" s="661" t="s">
        <v>1687</v>
      </c>
      <c r="K577" s="661" t="s">
        <v>2635</v>
      </c>
      <c r="L577" s="662">
        <v>154.36000000000001</v>
      </c>
      <c r="M577" s="662">
        <v>463.08000000000004</v>
      </c>
      <c r="N577" s="661">
        <v>3</v>
      </c>
      <c r="O577" s="742">
        <v>2</v>
      </c>
      <c r="P577" s="662">
        <v>154.36000000000001</v>
      </c>
      <c r="Q577" s="677">
        <v>0.33333333333333331</v>
      </c>
      <c r="R577" s="661">
        <v>1</v>
      </c>
      <c r="S577" s="677">
        <v>0.33333333333333331</v>
      </c>
      <c r="T577" s="742">
        <v>1</v>
      </c>
      <c r="U577" s="700">
        <v>0.5</v>
      </c>
    </row>
    <row r="578" spans="1:21" ht="14.4" customHeight="1" x14ac:dyDescent="0.3">
      <c r="A578" s="660">
        <v>21</v>
      </c>
      <c r="B578" s="661" t="s">
        <v>572</v>
      </c>
      <c r="C578" s="661">
        <v>89301212</v>
      </c>
      <c r="D578" s="740" t="s">
        <v>4044</v>
      </c>
      <c r="E578" s="741" t="s">
        <v>2743</v>
      </c>
      <c r="F578" s="661" t="s">
        <v>2725</v>
      </c>
      <c r="G578" s="661" t="s">
        <v>3076</v>
      </c>
      <c r="H578" s="661" t="s">
        <v>1429</v>
      </c>
      <c r="I578" s="661" t="s">
        <v>3077</v>
      </c>
      <c r="J578" s="661" t="s">
        <v>3078</v>
      </c>
      <c r="K578" s="661" t="s">
        <v>3079</v>
      </c>
      <c r="L578" s="662">
        <v>769.6</v>
      </c>
      <c r="M578" s="662">
        <v>2308.8000000000002</v>
      </c>
      <c r="N578" s="661">
        <v>3</v>
      </c>
      <c r="O578" s="742">
        <v>1</v>
      </c>
      <c r="P578" s="662">
        <v>2308.8000000000002</v>
      </c>
      <c r="Q578" s="677">
        <v>1</v>
      </c>
      <c r="R578" s="661">
        <v>3</v>
      </c>
      <c r="S578" s="677">
        <v>1</v>
      </c>
      <c r="T578" s="742">
        <v>1</v>
      </c>
      <c r="U578" s="700">
        <v>1</v>
      </c>
    </row>
    <row r="579" spans="1:21" ht="14.4" customHeight="1" x14ac:dyDescent="0.3">
      <c r="A579" s="660">
        <v>21</v>
      </c>
      <c r="B579" s="661" t="s">
        <v>572</v>
      </c>
      <c r="C579" s="661">
        <v>89301212</v>
      </c>
      <c r="D579" s="740" t="s">
        <v>4044</v>
      </c>
      <c r="E579" s="741" t="s">
        <v>2743</v>
      </c>
      <c r="F579" s="661" t="s">
        <v>2725</v>
      </c>
      <c r="G579" s="661" t="s">
        <v>3480</v>
      </c>
      <c r="H579" s="661" t="s">
        <v>573</v>
      </c>
      <c r="I579" s="661" t="s">
        <v>3481</v>
      </c>
      <c r="J579" s="661" t="s">
        <v>3482</v>
      </c>
      <c r="K579" s="661" t="s">
        <v>3483</v>
      </c>
      <c r="L579" s="662">
        <v>303.47000000000003</v>
      </c>
      <c r="M579" s="662">
        <v>606.94000000000005</v>
      </c>
      <c r="N579" s="661">
        <v>2</v>
      </c>
      <c r="O579" s="742">
        <v>1</v>
      </c>
      <c r="P579" s="662"/>
      <c r="Q579" s="677">
        <v>0</v>
      </c>
      <c r="R579" s="661"/>
      <c r="S579" s="677">
        <v>0</v>
      </c>
      <c r="T579" s="742"/>
      <c r="U579" s="700">
        <v>0</v>
      </c>
    </row>
    <row r="580" spans="1:21" ht="14.4" customHeight="1" x14ac:dyDescent="0.3">
      <c r="A580" s="660">
        <v>21</v>
      </c>
      <c r="B580" s="661" t="s">
        <v>572</v>
      </c>
      <c r="C580" s="661">
        <v>89301212</v>
      </c>
      <c r="D580" s="740" t="s">
        <v>4044</v>
      </c>
      <c r="E580" s="741" t="s">
        <v>2743</v>
      </c>
      <c r="F580" s="661" t="s">
        <v>2725</v>
      </c>
      <c r="G580" s="661" t="s">
        <v>2779</v>
      </c>
      <c r="H580" s="661" t="s">
        <v>573</v>
      </c>
      <c r="I580" s="661" t="s">
        <v>2780</v>
      </c>
      <c r="J580" s="661" t="s">
        <v>2781</v>
      </c>
      <c r="K580" s="661" t="s">
        <v>2782</v>
      </c>
      <c r="L580" s="662">
        <v>1540.82</v>
      </c>
      <c r="M580" s="662">
        <v>1540.82</v>
      </c>
      <c r="N580" s="661">
        <v>1</v>
      </c>
      <c r="O580" s="742">
        <v>1</v>
      </c>
      <c r="P580" s="662">
        <v>1540.82</v>
      </c>
      <c r="Q580" s="677">
        <v>1</v>
      </c>
      <c r="R580" s="661">
        <v>1</v>
      </c>
      <c r="S580" s="677">
        <v>1</v>
      </c>
      <c r="T580" s="742">
        <v>1</v>
      </c>
      <c r="U580" s="700">
        <v>1</v>
      </c>
    </row>
    <row r="581" spans="1:21" ht="14.4" customHeight="1" x14ac:dyDescent="0.3">
      <c r="A581" s="660">
        <v>21</v>
      </c>
      <c r="B581" s="661" t="s">
        <v>572</v>
      </c>
      <c r="C581" s="661">
        <v>89301212</v>
      </c>
      <c r="D581" s="740" t="s">
        <v>4044</v>
      </c>
      <c r="E581" s="741" t="s">
        <v>2743</v>
      </c>
      <c r="F581" s="661" t="s">
        <v>2725</v>
      </c>
      <c r="G581" s="661" t="s">
        <v>3274</v>
      </c>
      <c r="H581" s="661" t="s">
        <v>1429</v>
      </c>
      <c r="I581" s="661" t="s">
        <v>3484</v>
      </c>
      <c r="J581" s="661" t="s">
        <v>3276</v>
      </c>
      <c r="K581" s="661" t="s">
        <v>914</v>
      </c>
      <c r="L581" s="662">
        <v>124.91</v>
      </c>
      <c r="M581" s="662">
        <v>374.73</v>
      </c>
      <c r="N581" s="661">
        <v>3</v>
      </c>
      <c r="O581" s="742">
        <v>1.5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21</v>
      </c>
      <c r="B582" s="661" t="s">
        <v>572</v>
      </c>
      <c r="C582" s="661">
        <v>89301212</v>
      </c>
      <c r="D582" s="740" t="s">
        <v>4044</v>
      </c>
      <c r="E582" s="741" t="s">
        <v>2743</v>
      </c>
      <c r="F582" s="661" t="s">
        <v>2725</v>
      </c>
      <c r="G582" s="661" t="s">
        <v>3485</v>
      </c>
      <c r="H582" s="661" t="s">
        <v>1429</v>
      </c>
      <c r="I582" s="661" t="s">
        <v>3486</v>
      </c>
      <c r="J582" s="661" t="s">
        <v>3487</v>
      </c>
      <c r="K582" s="661" t="s">
        <v>3111</v>
      </c>
      <c r="L582" s="662">
        <v>206.89</v>
      </c>
      <c r="M582" s="662">
        <v>206.89</v>
      </c>
      <c r="N582" s="661">
        <v>1</v>
      </c>
      <c r="O582" s="742">
        <v>1</v>
      </c>
      <c r="P582" s="662"/>
      <c r="Q582" s="677">
        <v>0</v>
      </c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21</v>
      </c>
      <c r="B583" s="661" t="s">
        <v>572</v>
      </c>
      <c r="C583" s="661">
        <v>89301212</v>
      </c>
      <c r="D583" s="740" t="s">
        <v>4044</v>
      </c>
      <c r="E583" s="741" t="s">
        <v>2743</v>
      </c>
      <c r="F583" s="661" t="s">
        <v>2725</v>
      </c>
      <c r="G583" s="661" t="s">
        <v>2881</v>
      </c>
      <c r="H583" s="661" t="s">
        <v>1429</v>
      </c>
      <c r="I583" s="661" t="s">
        <v>1458</v>
      </c>
      <c r="J583" s="661" t="s">
        <v>1459</v>
      </c>
      <c r="K583" s="661" t="s">
        <v>989</v>
      </c>
      <c r="L583" s="662">
        <v>35.11</v>
      </c>
      <c r="M583" s="662">
        <v>35.11</v>
      </c>
      <c r="N583" s="661">
        <v>1</v>
      </c>
      <c r="O583" s="742">
        <v>0.5</v>
      </c>
      <c r="P583" s="662"/>
      <c r="Q583" s="677">
        <v>0</v>
      </c>
      <c r="R583" s="661"/>
      <c r="S583" s="677">
        <v>0</v>
      </c>
      <c r="T583" s="742"/>
      <c r="U583" s="700">
        <v>0</v>
      </c>
    </row>
    <row r="584" spans="1:21" ht="14.4" customHeight="1" x14ac:dyDescent="0.3">
      <c r="A584" s="660">
        <v>21</v>
      </c>
      <c r="B584" s="661" t="s">
        <v>572</v>
      </c>
      <c r="C584" s="661">
        <v>89301212</v>
      </c>
      <c r="D584" s="740" t="s">
        <v>4044</v>
      </c>
      <c r="E584" s="741" t="s">
        <v>2743</v>
      </c>
      <c r="F584" s="661" t="s">
        <v>2725</v>
      </c>
      <c r="G584" s="661" t="s">
        <v>3488</v>
      </c>
      <c r="H584" s="661" t="s">
        <v>573</v>
      </c>
      <c r="I584" s="661" t="s">
        <v>3489</v>
      </c>
      <c r="J584" s="661" t="s">
        <v>3490</v>
      </c>
      <c r="K584" s="661" t="s">
        <v>3491</v>
      </c>
      <c r="L584" s="662">
        <v>1188.46</v>
      </c>
      <c r="M584" s="662">
        <v>2376.92</v>
      </c>
      <c r="N584" s="661">
        <v>2</v>
      </c>
      <c r="O584" s="742">
        <v>0.5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21</v>
      </c>
      <c r="B585" s="661" t="s">
        <v>572</v>
      </c>
      <c r="C585" s="661">
        <v>89301212</v>
      </c>
      <c r="D585" s="740" t="s">
        <v>4044</v>
      </c>
      <c r="E585" s="741" t="s">
        <v>2743</v>
      </c>
      <c r="F585" s="661" t="s">
        <v>2725</v>
      </c>
      <c r="G585" s="661" t="s">
        <v>2761</v>
      </c>
      <c r="H585" s="661" t="s">
        <v>573</v>
      </c>
      <c r="I585" s="661" t="s">
        <v>1062</v>
      </c>
      <c r="J585" s="661" t="s">
        <v>1063</v>
      </c>
      <c r="K585" s="661" t="s">
        <v>1064</v>
      </c>
      <c r="L585" s="662">
        <v>344</v>
      </c>
      <c r="M585" s="662">
        <v>344</v>
      </c>
      <c r="N585" s="661">
        <v>1</v>
      </c>
      <c r="O585" s="742">
        <v>0.5</v>
      </c>
      <c r="P585" s="662">
        <v>344</v>
      </c>
      <c r="Q585" s="677">
        <v>1</v>
      </c>
      <c r="R585" s="661">
        <v>1</v>
      </c>
      <c r="S585" s="677">
        <v>1</v>
      </c>
      <c r="T585" s="742">
        <v>0.5</v>
      </c>
      <c r="U585" s="700">
        <v>1</v>
      </c>
    </row>
    <row r="586" spans="1:21" ht="14.4" customHeight="1" x14ac:dyDescent="0.3">
      <c r="A586" s="660">
        <v>21</v>
      </c>
      <c r="B586" s="661" t="s">
        <v>572</v>
      </c>
      <c r="C586" s="661">
        <v>89301212</v>
      </c>
      <c r="D586" s="740" t="s">
        <v>4044</v>
      </c>
      <c r="E586" s="741" t="s">
        <v>2743</v>
      </c>
      <c r="F586" s="661" t="s">
        <v>2725</v>
      </c>
      <c r="G586" s="661" t="s">
        <v>2761</v>
      </c>
      <c r="H586" s="661" t="s">
        <v>573</v>
      </c>
      <c r="I586" s="661" t="s">
        <v>2770</v>
      </c>
      <c r="J586" s="661" t="s">
        <v>1063</v>
      </c>
      <c r="K586" s="661" t="s">
        <v>1514</v>
      </c>
      <c r="L586" s="662">
        <v>0</v>
      </c>
      <c r="M586" s="662">
        <v>0</v>
      </c>
      <c r="N586" s="661">
        <v>3</v>
      </c>
      <c r="O586" s="742">
        <v>1.5</v>
      </c>
      <c r="P586" s="662">
        <v>0</v>
      </c>
      <c r="Q586" s="677"/>
      <c r="R586" s="661">
        <v>2</v>
      </c>
      <c r="S586" s="677">
        <v>0.66666666666666663</v>
      </c>
      <c r="T586" s="742">
        <v>0.5</v>
      </c>
      <c r="U586" s="700">
        <v>0.33333333333333331</v>
      </c>
    </row>
    <row r="587" spans="1:21" ht="14.4" customHeight="1" x14ac:dyDescent="0.3">
      <c r="A587" s="660">
        <v>21</v>
      </c>
      <c r="B587" s="661" t="s">
        <v>572</v>
      </c>
      <c r="C587" s="661">
        <v>89301212</v>
      </c>
      <c r="D587" s="740" t="s">
        <v>4044</v>
      </c>
      <c r="E587" s="741" t="s">
        <v>2743</v>
      </c>
      <c r="F587" s="661" t="s">
        <v>2725</v>
      </c>
      <c r="G587" s="661" t="s">
        <v>3492</v>
      </c>
      <c r="H587" s="661" t="s">
        <v>573</v>
      </c>
      <c r="I587" s="661" t="s">
        <v>3493</v>
      </c>
      <c r="J587" s="661" t="s">
        <v>3494</v>
      </c>
      <c r="K587" s="661" t="s">
        <v>3495</v>
      </c>
      <c r="L587" s="662">
        <v>35.29</v>
      </c>
      <c r="M587" s="662">
        <v>35.29</v>
      </c>
      <c r="N587" s="661">
        <v>1</v>
      </c>
      <c r="O587" s="742">
        <v>0.5</v>
      </c>
      <c r="P587" s="662"/>
      <c r="Q587" s="677">
        <v>0</v>
      </c>
      <c r="R587" s="661"/>
      <c r="S587" s="677">
        <v>0</v>
      </c>
      <c r="T587" s="742"/>
      <c r="U587" s="700">
        <v>0</v>
      </c>
    </row>
    <row r="588" spans="1:21" ht="14.4" customHeight="1" x14ac:dyDescent="0.3">
      <c r="A588" s="660">
        <v>21</v>
      </c>
      <c r="B588" s="661" t="s">
        <v>572</v>
      </c>
      <c r="C588" s="661">
        <v>89301212</v>
      </c>
      <c r="D588" s="740" t="s">
        <v>4044</v>
      </c>
      <c r="E588" s="741" t="s">
        <v>2743</v>
      </c>
      <c r="F588" s="661" t="s">
        <v>2725</v>
      </c>
      <c r="G588" s="661" t="s">
        <v>2937</v>
      </c>
      <c r="H588" s="661" t="s">
        <v>573</v>
      </c>
      <c r="I588" s="661" t="s">
        <v>710</v>
      </c>
      <c r="J588" s="661" t="s">
        <v>711</v>
      </c>
      <c r="K588" s="661" t="s">
        <v>2676</v>
      </c>
      <c r="L588" s="662">
        <v>110.28</v>
      </c>
      <c r="M588" s="662">
        <v>330.84000000000003</v>
      </c>
      <c r="N588" s="661">
        <v>3</v>
      </c>
      <c r="O588" s="742">
        <v>1.5</v>
      </c>
      <c r="P588" s="662">
        <v>220.56</v>
      </c>
      <c r="Q588" s="677">
        <v>0.66666666666666663</v>
      </c>
      <c r="R588" s="661">
        <v>2</v>
      </c>
      <c r="S588" s="677">
        <v>0.66666666666666663</v>
      </c>
      <c r="T588" s="742">
        <v>0.5</v>
      </c>
      <c r="U588" s="700">
        <v>0.33333333333333331</v>
      </c>
    </row>
    <row r="589" spans="1:21" ht="14.4" customHeight="1" x14ac:dyDescent="0.3">
      <c r="A589" s="660">
        <v>21</v>
      </c>
      <c r="B589" s="661" t="s">
        <v>572</v>
      </c>
      <c r="C589" s="661">
        <v>89301212</v>
      </c>
      <c r="D589" s="740" t="s">
        <v>4044</v>
      </c>
      <c r="E589" s="741" t="s">
        <v>2743</v>
      </c>
      <c r="F589" s="661" t="s">
        <v>2725</v>
      </c>
      <c r="G589" s="661" t="s">
        <v>2791</v>
      </c>
      <c r="H589" s="661" t="s">
        <v>573</v>
      </c>
      <c r="I589" s="661" t="s">
        <v>882</v>
      </c>
      <c r="J589" s="661" t="s">
        <v>2793</v>
      </c>
      <c r="K589" s="661" t="s">
        <v>2795</v>
      </c>
      <c r="L589" s="662">
        <v>63.7</v>
      </c>
      <c r="M589" s="662">
        <v>63.7</v>
      </c>
      <c r="N589" s="661">
        <v>1</v>
      </c>
      <c r="O589" s="742">
        <v>0.5</v>
      </c>
      <c r="P589" s="662">
        <v>63.7</v>
      </c>
      <c r="Q589" s="677">
        <v>1</v>
      </c>
      <c r="R589" s="661">
        <v>1</v>
      </c>
      <c r="S589" s="677">
        <v>1</v>
      </c>
      <c r="T589" s="742">
        <v>0.5</v>
      </c>
      <c r="U589" s="700">
        <v>1</v>
      </c>
    </row>
    <row r="590" spans="1:21" ht="14.4" customHeight="1" x14ac:dyDescent="0.3">
      <c r="A590" s="660">
        <v>21</v>
      </c>
      <c r="B590" s="661" t="s">
        <v>572</v>
      </c>
      <c r="C590" s="661">
        <v>89301212</v>
      </c>
      <c r="D590" s="740" t="s">
        <v>4044</v>
      </c>
      <c r="E590" s="741" t="s">
        <v>2743</v>
      </c>
      <c r="F590" s="661" t="s">
        <v>2725</v>
      </c>
      <c r="G590" s="661" t="s">
        <v>3095</v>
      </c>
      <c r="H590" s="661" t="s">
        <v>573</v>
      </c>
      <c r="I590" s="661" t="s">
        <v>757</v>
      </c>
      <c r="J590" s="661" t="s">
        <v>758</v>
      </c>
      <c r="K590" s="661" t="s">
        <v>755</v>
      </c>
      <c r="L590" s="662">
        <v>40.340000000000003</v>
      </c>
      <c r="M590" s="662">
        <v>40.340000000000003</v>
      </c>
      <c r="N590" s="661">
        <v>1</v>
      </c>
      <c r="O590" s="742">
        <v>0.5</v>
      </c>
      <c r="P590" s="662">
        <v>40.340000000000003</v>
      </c>
      <c r="Q590" s="677">
        <v>1</v>
      </c>
      <c r="R590" s="661">
        <v>1</v>
      </c>
      <c r="S590" s="677">
        <v>1</v>
      </c>
      <c r="T590" s="742">
        <v>0.5</v>
      </c>
      <c r="U590" s="700">
        <v>1</v>
      </c>
    </row>
    <row r="591" spans="1:21" ht="14.4" customHeight="1" x14ac:dyDescent="0.3">
      <c r="A591" s="660">
        <v>21</v>
      </c>
      <c r="B591" s="661" t="s">
        <v>572</v>
      </c>
      <c r="C591" s="661">
        <v>89301212</v>
      </c>
      <c r="D591" s="740" t="s">
        <v>4044</v>
      </c>
      <c r="E591" s="741" t="s">
        <v>2743</v>
      </c>
      <c r="F591" s="661" t="s">
        <v>2725</v>
      </c>
      <c r="G591" s="661" t="s">
        <v>3496</v>
      </c>
      <c r="H591" s="661" t="s">
        <v>573</v>
      </c>
      <c r="I591" s="661" t="s">
        <v>1050</v>
      </c>
      <c r="J591" s="661" t="s">
        <v>3497</v>
      </c>
      <c r="K591" s="661" t="s">
        <v>3498</v>
      </c>
      <c r="L591" s="662">
        <v>0</v>
      </c>
      <c r="M591" s="662">
        <v>0</v>
      </c>
      <c r="N591" s="661">
        <v>2</v>
      </c>
      <c r="O591" s="742">
        <v>1</v>
      </c>
      <c r="P591" s="662"/>
      <c r="Q591" s="677"/>
      <c r="R591" s="661"/>
      <c r="S591" s="677">
        <v>0</v>
      </c>
      <c r="T591" s="742"/>
      <c r="U591" s="700">
        <v>0</v>
      </c>
    </row>
    <row r="592" spans="1:21" ht="14.4" customHeight="1" x14ac:dyDescent="0.3">
      <c r="A592" s="660">
        <v>21</v>
      </c>
      <c r="B592" s="661" t="s">
        <v>572</v>
      </c>
      <c r="C592" s="661">
        <v>89301212</v>
      </c>
      <c r="D592" s="740" t="s">
        <v>4044</v>
      </c>
      <c r="E592" s="741" t="s">
        <v>2743</v>
      </c>
      <c r="F592" s="661" t="s">
        <v>2725</v>
      </c>
      <c r="G592" s="661" t="s">
        <v>3499</v>
      </c>
      <c r="H592" s="661" t="s">
        <v>573</v>
      </c>
      <c r="I592" s="661" t="s">
        <v>3500</v>
      </c>
      <c r="J592" s="661" t="s">
        <v>3501</v>
      </c>
      <c r="K592" s="661" t="s">
        <v>2651</v>
      </c>
      <c r="L592" s="662">
        <v>34.6</v>
      </c>
      <c r="M592" s="662">
        <v>138.4</v>
      </c>
      <c r="N592" s="661">
        <v>4</v>
      </c>
      <c r="O592" s="742">
        <v>2.5</v>
      </c>
      <c r="P592" s="662">
        <v>34.6</v>
      </c>
      <c r="Q592" s="677">
        <v>0.25</v>
      </c>
      <c r="R592" s="661">
        <v>1</v>
      </c>
      <c r="S592" s="677">
        <v>0.25</v>
      </c>
      <c r="T592" s="742">
        <v>0.5</v>
      </c>
      <c r="U592" s="700">
        <v>0.2</v>
      </c>
    </row>
    <row r="593" spans="1:21" ht="14.4" customHeight="1" x14ac:dyDescent="0.3">
      <c r="A593" s="660">
        <v>21</v>
      </c>
      <c r="B593" s="661" t="s">
        <v>572</v>
      </c>
      <c r="C593" s="661">
        <v>89301212</v>
      </c>
      <c r="D593" s="740" t="s">
        <v>4044</v>
      </c>
      <c r="E593" s="741" t="s">
        <v>2743</v>
      </c>
      <c r="F593" s="661" t="s">
        <v>2725</v>
      </c>
      <c r="G593" s="661" t="s">
        <v>3499</v>
      </c>
      <c r="H593" s="661" t="s">
        <v>573</v>
      </c>
      <c r="I593" s="661" t="s">
        <v>3502</v>
      </c>
      <c r="J593" s="661" t="s">
        <v>3501</v>
      </c>
      <c r="K593" s="661" t="s">
        <v>2651</v>
      </c>
      <c r="L593" s="662">
        <v>34.6</v>
      </c>
      <c r="M593" s="662">
        <v>69.2</v>
      </c>
      <c r="N593" s="661">
        <v>2</v>
      </c>
      <c r="O593" s="742">
        <v>1</v>
      </c>
      <c r="P593" s="662">
        <v>69.2</v>
      </c>
      <c r="Q593" s="677">
        <v>1</v>
      </c>
      <c r="R593" s="661">
        <v>2</v>
      </c>
      <c r="S593" s="677">
        <v>1</v>
      </c>
      <c r="T593" s="742">
        <v>1</v>
      </c>
      <c r="U593" s="700">
        <v>1</v>
      </c>
    </row>
    <row r="594" spans="1:21" ht="14.4" customHeight="1" x14ac:dyDescent="0.3">
      <c r="A594" s="660">
        <v>21</v>
      </c>
      <c r="B594" s="661" t="s">
        <v>572</v>
      </c>
      <c r="C594" s="661">
        <v>89301212</v>
      </c>
      <c r="D594" s="740" t="s">
        <v>4044</v>
      </c>
      <c r="E594" s="741" t="s">
        <v>2743</v>
      </c>
      <c r="F594" s="661" t="s">
        <v>2725</v>
      </c>
      <c r="G594" s="661" t="s">
        <v>2983</v>
      </c>
      <c r="H594" s="661" t="s">
        <v>573</v>
      </c>
      <c r="I594" s="661" t="s">
        <v>3023</v>
      </c>
      <c r="J594" s="661" t="s">
        <v>3024</v>
      </c>
      <c r="K594" s="661" t="s">
        <v>3025</v>
      </c>
      <c r="L594" s="662">
        <v>60.9</v>
      </c>
      <c r="M594" s="662">
        <v>60.9</v>
      </c>
      <c r="N594" s="661">
        <v>1</v>
      </c>
      <c r="O594" s="742">
        <v>1</v>
      </c>
      <c r="P594" s="662"/>
      <c r="Q594" s="677">
        <v>0</v>
      </c>
      <c r="R594" s="661"/>
      <c r="S594" s="677">
        <v>0</v>
      </c>
      <c r="T594" s="742"/>
      <c r="U594" s="700">
        <v>0</v>
      </c>
    </row>
    <row r="595" spans="1:21" ht="14.4" customHeight="1" x14ac:dyDescent="0.3">
      <c r="A595" s="660">
        <v>21</v>
      </c>
      <c r="B595" s="661" t="s">
        <v>572</v>
      </c>
      <c r="C595" s="661">
        <v>89301212</v>
      </c>
      <c r="D595" s="740" t="s">
        <v>4044</v>
      </c>
      <c r="E595" s="741" t="s">
        <v>2743</v>
      </c>
      <c r="F595" s="661" t="s">
        <v>2725</v>
      </c>
      <c r="G595" s="661" t="s">
        <v>3219</v>
      </c>
      <c r="H595" s="661" t="s">
        <v>573</v>
      </c>
      <c r="I595" s="661" t="s">
        <v>3220</v>
      </c>
      <c r="J595" s="661" t="s">
        <v>3221</v>
      </c>
      <c r="K595" s="661" t="s">
        <v>3222</v>
      </c>
      <c r="L595" s="662">
        <v>48.09</v>
      </c>
      <c r="M595" s="662">
        <v>48.09</v>
      </c>
      <c r="N595" s="661">
        <v>1</v>
      </c>
      <c r="O595" s="742">
        <v>0.5</v>
      </c>
      <c r="P595" s="662">
        <v>48.09</v>
      </c>
      <c r="Q595" s="677">
        <v>1</v>
      </c>
      <c r="R595" s="661">
        <v>1</v>
      </c>
      <c r="S595" s="677">
        <v>1</v>
      </c>
      <c r="T595" s="742">
        <v>0.5</v>
      </c>
      <c r="U595" s="700">
        <v>1</v>
      </c>
    </row>
    <row r="596" spans="1:21" ht="14.4" customHeight="1" x14ac:dyDescent="0.3">
      <c r="A596" s="660">
        <v>21</v>
      </c>
      <c r="B596" s="661" t="s">
        <v>572</v>
      </c>
      <c r="C596" s="661">
        <v>89301212</v>
      </c>
      <c r="D596" s="740" t="s">
        <v>4044</v>
      </c>
      <c r="E596" s="741" t="s">
        <v>2743</v>
      </c>
      <c r="F596" s="661" t="s">
        <v>2725</v>
      </c>
      <c r="G596" s="661" t="s">
        <v>2848</v>
      </c>
      <c r="H596" s="661" t="s">
        <v>1429</v>
      </c>
      <c r="I596" s="661" t="s">
        <v>3104</v>
      </c>
      <c r="J596" s="661" t="s">
        <v>3105</v>
      </c>
      <c r="K596" s="661" t="s">
        <v>1355</v>
      </c>
      <c r="L596" s="662">
        <v>9810.82</v>
      </c>
      <c r="M596" s="662">
        <v>19621.64</v>
      </c>
      <c r="N596" s="661">
        <v>2</v>
      </c>
      <c r="O596" s="742">
        <v>1.5</v>
      </c>
      <c r="P596" s="662">
        <v>19621.64</v>
      </c>
      <c r="Q596" s="677">
        <v>1</v>
      </c>
      <c r="R596" s="661">
        <v>2</v>
      </c>
      <c r="S596" s="677">
        <v>1</v>
      </c>
      <c r="T596" s="742">
        <v>1.5</v>
      </c>
      <c r="U596" s="700">
        <v>1</v>
      </c>
    </row>
    <row r="597" spans="1:21" ht="14.4" customHeight="1" x14ac:dyDescent="0.3">
      <c r="A597" s="660">
        <v>21</v>
      </c>
      <c r="B597" s="661" t="s">
        <v>572</v>
      </c>
      <c r="C597" s="661">
        <v>89301212</v>
      </c>
      <c r="D597" s="740" t="s">
        <v>4044</v>
      </c>
      <c r="E597" s="741" t="s">
        <v>2743</v>
      </c>
      <c r="F597" s="661" t="s">
        <v>2725</v>
      </c>
      <c r="G597" s="661" t="s">
        <v>2848</v>
      </c>
      <c r="H597" s="661" t="s">
        <v>1429</v>
      </c>
      <c r="I597" s="661" t="s">
        <v>3321</v>
      </c>
      <c r="J597" s="661" t="s">
        <v>3105</v>
      </c>
      <c r="K597" s="661" t="s">
        <v>1355</v>
      </c>
      <c r="L597" s="662">
        <v>9810.82</v>
      </c>
      <c r="M597" s="662">
        <v>19621.64</v>
      </c>
      <c r="N597" s="661">
        <v>2</v>
      </c>
      <c r="O597" s="742">
        <v>1.5</v>
      </c>
      <c r="P597" s="662">
        <v>19621.64</v>
      </c>
      <c r="Q597" s="677">
        <v>1</v>
      </c>
      <c r="R597" s="661">
        <v>2</v>
      </c>
      <c r="S597" s="677">
        <v>1</v>
      </c>
      <c r="T597" s="742">
        <v>1.5</v>
      </c>
      <c r="U597" s="700">
        <v>1</v>
      </c>
    </row>
    <row r="598" spans="1:21" ht="14.4" customHeight="1" x14ac:dyDescent="0.3">
      <c r="A598" s="660">
        <v>21</v>
      </c>
      <c r="B598" s="661" t="s">
        <v>572</v>
      </c>
      <c r="C598" s="661">
        <v>89301212</v>
      </c>
      <c r="D598" s="740" t="s">
        <v>4044</v>
      </c>
      <c r="E598" s="741" t="s">
        <v>2743</v>
      </c>
      <c r="F598" s="661" t="s">
        <v>2725</v>
      </c>
      <c r="G598" s="661" t="s">
        <v>2848</v>
      </c>
      <c r="H598" s="661" t="s">
        <v>1429</v>
      </c>
      <c r="I598" s="661" t="s">
        <v>3503</v>
      </c>
      <c r="J598" s="661" t="s">
        <v>3504</v>
      </c>
      <c r="K598" s="661" t="s">
        <v>3505</v>
      </c>
      <c r="L598" s="662">
        <v>5886.49</v>
      </c>
      <c r="M598" s="662">
        <v>5886.49</v>
      </c>
      <c r="N598" s="661">
        <v>1</v>
      </c>
      <c r="O598" s="742">
        <v>0.5</v>
      </c>
      <c r="P598" s="662">
        <v>5886.49</v>
      </c>
      <c r="Q598" s="677">
        <v>1</v>
      </c>
      <c r="R598" s="661">
        <v>1</v>
      </c>
      <c r="S598" s="677">
        <v>1</v>
      </c>
      <c r="T598" s="742">
        <v>0.5</v>
      </c>
      <c r="U598" s="700">
        <v>1</v>
      </c>
    </row>
    <row r="599" spans="1:21" ht="14.4" customHeight="1" x14ac:dyDescent="0.3">
      <c r="A599" s="660">
        <v>21</v>
      </c>
      <c r="B599" s="661" t="s">
        <v>572</v>
      </c>
      <c r="C599" s="661">
        <v>89301212</v>
      </c>
      <c r="D599" s="740" t="s">
        <v>4044</v>
      </c>
      <c r="E599" s="741" t="s">
        <v>2743</v>
      </c>
      <c r="F599" s="661" t="s">
        <v>2725</v>
      </c>
      <c r="G599" s="661" t="s">
        <v>2848</v>
      </c>
      <c r="H599" s="661" t="s">
        <v>1429</v>
      </c>
      <c r="I599" s="661" t="s">
        <v>3506</v>
      </c>
      <c r="J599" s="661" t="s">
        <v>3507</v>
      </c>
      <c r="K599" s="661" t="s">
        <v>3320</v>
      </c>
      <c r="L599" s="662">
        <v>1471.62</v>
      </c>
      <c r="M599" s="662">
        <v>1471.62</v>
      </c>
      <c r="N599" s="661">
        <v>1</v>
      </c>
      <c r="O599" s="742">
        <v>0.5</v>
      </c>
      <c r="P599" s="662">
        <v>1471.62</v>
      </c>
      <c r="Q599" s="677">
        <v>1</v>
      </c>
      <c r="R599" s="661">
        <v>1</v>
      </c>
      <c r="S599" s="677">
        <v>1</v>
      </c>
      <c r="T599" s="742">
        <v>0.5</v>
      </c>
      <c r="U599" s="700">
        <v>1</v>
      </c>
    </row>
    <row r="600" spans="1:21" ht="14.4" customHeight="1" x14ac:dyDescent="0.3">
      <c r="A600" s="660">
        <v>21</v>
      </c>
      <c r="B600" s="661" t="s">
        <v>572</v>
      </c>
      <c r="C600" s="661">
        <v>89301212</v>
      </c>
      <c r="D600" s="740" t="s">
        <v>4044</v>
      </c>
      <c r="E600" s="741" t="s">
        <v>2743</v>
      </c>
      <c r="F600" s="661" t="s">
        <v>2725</v>
      </c>
      <c r="G600" s="661" t="s">
        <v>2851</v>
      </c>
      <c r="H600" s="661" t="s">
        <v>573</v>
      </c>
      <c r="I600" s="661" t="s">
        <v>2852</v>
      </c>
      <c r="J600" s="661" t="s">
        <v>2853</v>
      </c>
      <c r="K600" s="661" t="s">
        <v>2854</v>
      </c>
      <c r="L600" s="662">
        <v>0</v>
      </c>
      <c r="M600" s="662">
        <v>0</v>
      </c>
      <c r="N600" s="661">
        <v>1</v>
      </c>
      <c r="O600" s="742">
        <v>1</v>
      </c>
      <c r="P600" s="662"/>
      <c r="Q600" s="677"/>
      <c r="R600" s="661"/>
      <c r="S600" s="677">
        <v>0</v>
      </c>
      <c r="T600" s="742"/>
      <c r="U600" s="700">
        <v>0</v>
      </c>
    </row>
    <row r="601" spans="1:21" ht="14.4" customHeight="1" x14ac:dyDescent="0.3">
      <c r="A601" s="660">
        <v>21</v>
      </c>
      <c r="B601" s="661" t="s">
        <v>572</v>
      </c>
      <c r="C601" s="661">
        <v>89301212</v>
      </c>
      <c r="D601" s="740" t="s">
        <v>4044</v>
      </c>
      <c r="E601" s="741" t="s">
        <v>2743</v>
      </c>
      <c r="F601" s="661" t="s">
        <v>2725</v>
      </c>
      <c r="G601" s="661" t="s">
        <v>3508</v>
      </c>
      <c r="H601" s="661" t="s">
        <v>573</v>
      </c>
      <c r="I601" s="661" t="s">
        <v>3509</v>
      </c>
      <c r="J601" s="661" t="s">
        <v>3510</v>
      </c>
      <c r="K601" s="661" t="s">
        <v>2649</v>
      </c>
      <c r="L601" s="662">
        <v>0</v>
      </c>
      <c r="M601" s="662">
        <v>0</v>
      </c>
      <c r="N601" s="661">
        <v>1</v>
      </c>
      <c r="O601" s="742">
        <v>0.5</v>
      </c>
      <c r="P601" s="662"/>
      <c r="Q601" s="677"/>
      <c r="R601" s="661"/>
      <c r="S601" s="677">
        <v>0</v>
      </c>
      <c r="T601" s="742"/>
      <c r="U601" s="700">
        <v>0</v>
      </c>
    </row>
    <row r="602" spans="1:21" ht="14.4" customHeight="1" x14ac:dyDescent="0.3">
      <c r="A602" s="660">
        <v>21</v>
      </c>
      <c r="B602" s="661" t="s">
        <v>572</v>
      </c>
      <c r="C602" s="661">
        <v>89301212</v>
      </c>
      <c r="D602" s="740" t="s">
        <v>4044</v>
      </c>
      <c r="E602" s="741" t="s">
        <v>2743</v>
      </c>
      <c r="F602" s="661" t="s">
        <v>2725</v>
      </c>
      <c r="G602" s="661" t="s">
        <v>3508</v>
      </c>
      <c r="H602" s="661" t="s">
        <v>573</v>
      </c>
      <c r="I602" s="661" t="s">
        <v>3511</v>
      </c>
      <c r="J602" s="661" t="s">
        <v>3512</v>
      </c>
      <c r="K602" s="661" t="s">
        <v>755</v>
      </c>
      <c r="L602" s="662">
        <v>26.37</v>
      </c>
      <c r="M602" s="662">
        <v>26.37</v>
      </c>
      <c r="N602" s="661">
        <v>1</v>
      </c>
      <c r="O602" s="742">
        <v>0.5</v>
      </c>
      <c r="P602" s="662">
        <v>26.37</v>
      </c>
      <c r="Q602" s="677">
        <v>1</v>
      </c>
      <c r="R602" s="661">
        <v>1</v>
      </c>
      <c r="S602" s="677">
        <v>1</v>
      </c>
      <c r="T602" s="742">
        <v>0.5</v>
      </c>
      <c r="U602" s="700">
        <v>1</v>
      </c>
    </row>
    <row r="603" spans="1:21" ht="14.4" customHeight="1" x14ac:dyDescent="0.3">
      <c r="A603" s="660">
        <v>21</v>
      </c>
      <c r="B603" s="661" t="s">
        <v>572</v>
      </c>
      <c r="C603" s="661">
        <v>89301212</v>
      </c>
      <c r="D603" s="740" t="s">
        <v>4044</v>
      </c>
      <c r="E603" s="741" t="s">
        <v>2743</v>
      </c>
      <c r="F603" s="661" t="s">
        <v>2725</v>
      </c>
      <c r="G603" s="661" t="s">
        <v>3513</v>
      </c>
      <c r="H603" s="661" t="s">
        <v>573</v>
      </c>
      <c r="I603" s="661" t="s">
        <v>3514</v>
      </c>
      <c r="J603" s="661" t="s">
        <v>3515</v>
      </c>
      <c r="K603" s="661" t="s">
        <v>3516</v>
      </c>
      <c r="L603" s="662">
        <v>88.76</v>
      </c>
      <c r="M603" s="662">
        <v>88.76</v>
      </c>
      <c r="N603" s="661">
        <v>1</v>
      </c>
      <c r="O603" s="742">
        <v>0.5</v>
      </c>
      <c r="P603" s="662">
        <v>88.76</v>
      </c>
      <c r="Q603" s="677">
        <v>1</v>
      </c>
      <c r="R603" s="661">
        <v>1</v>
      </c>
      <c r="S603" s="677">
        <v>1</v>
      </c>
      <c r="T603" s="742">
        <v>0.5</v>
      </c>
      <c r="U603" s="700">
        <v>1</v>
      </c>
    </row>
    <row r="604" spans="1:21" ht="14.4" customHeight="1" x14ac:dyDescent="0.3">
      <c r="A604" s="660">
        <v>21</v>
      </c>
      <c r="B604" s="661" t="s">
        <v>572</v>
      </c>
      <c r="C604" s="661">
        <v>89301212</v>
      </c>
      <c r="D604" s="740" t="s">
        <v>4044</v>
      </c>
      <c r="E604" s="741" t="s">
        <v>2743</v>
      </c>
      <c r="F604" s="661" t="s">
        <v>2725</v>
      </c>
      <c r="G604" s="661" t="s">
        <v>2799</v>
      </c>
      <c r="H604" s="661" t="s">
        <v>573</v>
      </c>
      <c r="I604" s="661" t="s">
        <v>706</v>
      </c>
      <c r="J604" s="661" t="s">
        <v>707</v>
      </c>
      <c r="K604" s="661" t="s">
        <v>2800</v>
      </c>
      <c r="L604" s="662">
        <v>733.55</v>
      </c>
      <c r="M604" s="662">
        <v>1467.1</v>
      </c>
      <c r="N604" s="661">
        <v>2</v>
      </c>
      <c r="O604" s="742">
        <v>0.5</v>
      </c>
      <c r="P604" s="662"/>
      <c r="Q604" s="677">
        <v>0</v>
      </c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21</v>
      </c>
      <c r="B605" s="661" t="s">
        <v>572</v>
      </c>
      <c r="C605" s="661">
        <v>89301212</v>
      </c>
      <c r="D605" s="740" t="s">
        <v>4044</v>
      </c>
      <c r="E605" s="741" t="s">
        <v>2743</v>
      </c>
      <c r="F605" s="661" t="s">
        <v>2725</v>
      </c>
      <c r="G605" s="661" t="s">
        <v>3116</v>
      </c>
      <c r="H605" s="661" t="s">
        <v>1429</v>
      </c>
      <c r="I605" s="661" t="s">
        <v>1527</v>
      </c>
      <c r="J605" s="661" t="s">
        <v>1455</v>
      </c>
      <c r="K605" s="661" t="s">
        <v>1528</v>
      </c>
      <c r="L605" s="662">
        <v>0</v>
      </c>
      <c r="M605" s="662">
        <v>0</v>
      </c>
      <c r="N605" s="661">
        <v>4</v>
      </c>
      <c r="O605" s="742">
        <v>3.5</v>
      </c>
      <c r="P605" s="662">
        <v>0</v>
      </c>
      <c r="Q605" s="677"/>
      <c r="R605" s="661">
        <v>1</v>
      </c>
      <c r="S605" s="677">
        <v>0.25</v>
      </c>
      <c r="T605" s="742">
        <v>1</v>
      </c>
      <c r="U605" s="700">
        <v>0.2857142857142857</v>
      </c>
    </row>
    <row r="606" spans="1:21" ht="14.4" customHeight="1" x14ac:dyDescent="0.3">
      <c r="A606" s="660">
        <v>21</v>
      </c>
      <c r="B606" s="661" t="s">
        <v>572</v>
      </c>
      <c r="C606" s="661">
        <v>89301212</v>
      </c>
      <c r="D606" s="740" t="s">
        <v>4044</v>
      </c>
      <c r="E606" s="741" t="s">
        <v>2743</v>
      </c>
      <c r="F606" s="661" t="s">
        <v>2725</v>
      </c>
      <c r="G606" s="661" t="s">
        <v>3117</v>
      </c>
      <c r="H606" s="661" t="s">
        <v>1429</v>
      </c>
      <c r="I606" s="661" t="s">
        <v>1591</v>
      </c>
      <c r="J606" s="661" t="s">
        <v>1592</v>
      </c>
      <c r="K606" s="661" t="s">
        <v>2646</v>
      </c>
      <c r="L606" s="662">
        <v>769.6</v>
      </c>
      <c r="M606" s="662">
        <v>27705.599999999999</v>
      </c>
      <c r="N606" s="661">
        <v>36</v>
      </c>
      <c r="O606" s="742">
        <v>12</v>
      </c>
      <c r="P606" s="662">
        <v>18470.399999999998</v>
      </c>
      <c r="Q606" s="677">
        <v>0.66666666666666663</v>
      </c>
      <c r="R606" s="661">
        <v>24</v>
      </c>
      <c r="S606" s="677">
        <v>0.66666666666666663</v>
      </c>
      <c r="T606" s="742">
        <v>7.5</v>
      </c>
      <c r="U606" s="700">
        <v>0.625</v>
      </c>
    </row>
    <row r="607" spans="1:21" ht="14.4" customHeight="1" x14ac:dyDescent="0.3">
      <c r="A607" s="660">
        <v>21</v>
      </c>
      <c r="B607" s="661" t="s">
        <v>572</v>
      </c>
      <c r="C607" s="661">
        <v>89301212</v>
      </c>
      <c r="D607" s="740" t="s">
        <v>4044</v>
      </c>
      <c r="E607" s="741" t="s">
        <v>2743</v>
      </c>
      <c r="F607" s="661" t="s">
        <v>2725</v>
      </c>
      <c r="G607" s="661" t="s">
        <v>2803</v>
      </c>
      <c r="H607" s="661" t="s">
        <v>573</v>
      </c>
      <c r="I607" s="661" t="s">
        <v>852</v>
      </c>
      <c r="J607" s="661" t="s">
        <v>695</v>
      </c>
      <c r="K607" s="661" t="s">
        <v>853</v>
      </c>
      <c r="L607" s="662">
        <v>0</v>
      </c>
      <c r="M607" s="662">
        <v>0</v>
      </c>
      <c r="N607" s="661">
        <v>2</v>
      </c>
      <c r="O607" s="742">
        <v>2</v>
      </c>
      <c r="P607" s="662"/>
      <c r="Q607" s="677"/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21</v>
      </c>
      <c r="B608" s="661" t="s">
        <v>572</v>
      </c>
      <c r="C608" s="661">
        <v>89301212</v>
      </c>
      <c r="D608" s="740" t="s">
        <v>4044</v>
      </c>
      <c r="E608" s="741" t="s">
        <v>2743</v>
      </c>
      <c r="F608" s="661" t="s">
        <v>2725</v>
      </c>
      <c r="G608" s="661" t="s">
        <v>3121</v>
      </c>
      <c r="H608" s="661" t="s">
        <v>573</v>
      </c>
      <c r="I608" s="661" t="s">
        <v>803</v>
      </c>
      <c r="J608" s="661" t="s">
        <v>804</v>
      </c>
      <c r="K608" s="661" t="s">
        <v>3122</v>
      </c>
      <c r="L608" s="662">
        <v>232.37</v>
      </c>
      <c r="M608" s="662">
        <v>464.74</v>
      </c>
      <c r="N608" s="661">
        <v>2</v>
      </c>
      <c r="O608" s="742">
        <v>2</v>
      </c>
      <c r="P608" s="662">
        <v>232.37</v>
      </c>
      <c r="Q608" s="677">
        <v>0.5</v>
      </c>
      <c r="R608" s="661">
        <v>1</v>
      </c>
      <c r="S608" s="677">
        <v>0.5</v>
      </c>
      <c r="T608" s="742">
        <v>1</v>
      </c>
      <c r="U608" s="700">
        <v>0.5</v>
      </c>
    </row>
    <row r="609" spans="1:21" ht="14.4" customHeight="1" x14ac:dyDescent="0.3">
      <c r="A609" s="660">
        <v>21</v>
      </c>
      <c r="B609" s="661" t="s">
        <v>572</v>
      </c>
      <c r="C609" s="661">
        <v>89301212</v>
      </c>
      <c r="D609" s="740" t="s">
        <v>4044</v>
      </c>
      <c r="E609" s="741" t="s">
        <v>2743</v>
      </c>
      <c r="F609" s="661" t="s">
        <v>2725</v>
      </c>
      <c r="G609" s="661" t="s">
        <v>3517</v>
      </c>
      <c r="H609" s="661" t="s">
        <v>573</v>
      </c>
      <c r="I609" s="661" t="s">
        <v>2143</v>
      </c>
      <c r="J609" s="661" t="s">
        <v>2144</v>
      </c>
      <c r="K609" s="661" t="s">
        <v>2145</v>
      </c>
      <c r="L609" s="662">
        <v>215.12</v>
      </c>
      <c r="M609" s="662">
        <v>430.24</v>
      </c>
      <c r="N609" s="661">
        <v>2</v>
      </c>
      <c r="O609" s="742">
        <v>1</v>
      </c>
      <c r="P609" s="662"/>
      <c r="Q609" s="677">
        <v>0</v>
      </c>
      <c r="R609" s="661"/>
      <c r="S609" s="677">
        <v>0</v>
      </c>
      <c r="T609" s="742"/>
      <c r="U609" s="700">
        <v>0</v>
      </c>
    </row>
    <row r="610" spans="1:21" ht="14.4" customHeight="1" x14ac:dyDescent="0.3">
      <c r="A610" s="660">
        <v>21</v>
      </c>
      <c r="B610" s="661" t="s">
        <v>572</v>
      </c>
      <c r="C610" s="661">
        <v>89301212</v>
      </c>
      <c r="D610" s="740" t="s">
        <v>4044</v>
      </c>
      <c r="E610" s="741" t="s">
        <v>2743</v>
      </c>
      <c r="F610" s="661" t="s">
        <v>2725</v>
      </c>
      <c r="G610" s="661" t="s">
        <v>2804</v>
      </c>
      <c r="H610" s="661" t="s">
        <v>573</v>
      </c>
      <c r="I610" s="661" t="s">
        <v>2056</v>
      </c>
      <c r="J610" s="661" t="s">
        <v>2057</v>
      </c>
      <c r="K610" s="661" t="s">
        <v>2058</v>
      </c>
      <c r="L610" s="662">
        <v>1121.25</v>
      </c>
      <c r="M610" s="662">
        <v>7848.75</v>
      </c>
      <c r="N610" s="661">
        <v>7</v>
      </c>
      <c r="O610" s="742">
        <v>2</v>
      </c>
      <c r="P610" s="662">
        <v>3363.75</v>
      </c>
      <c r="Q610" s="677">
        <v>0.42857142857142855</v>
      </c>
      <c r="R610" s="661">
        <v>3</v>
      </c>
      <c r="S610" s="677">
        <v>0.42857142857142855</v>
      </c>
      <c r="T610" s="742">
        <v>1</v>
      </c>
      <c r="U610" s="700">
        <v>0.5</v>
      </c>
    </row>
    <row r="611" spans="1:21" ht="14.4" customHeight="1" x14ac:dyDescent="0.3">
      <c r="A611" s="660">
        <v>21</v>
      </c>
      <c r="B611" s="661" t="s">
        <v>572</v>
      </c>
      <c r="C611" s="661">
        <v>89301212</v>
      </c>
      <c r="D611" s="740" t="s">
        <v>4044</v>
      </c>
      <c r="E611" s="741" t="s">
        <v>2743</v>
      </c>
      <c r="F611" s="661" t="s">
        <v>2725</v>
      </c>
      <c r="G611" s="661" t="s">
        <v>3350</v>
      </c>
      <c r="H611" s="661" t="s">
        <v>573</v>
      </c>
      <c r="I611" s="661" t="s">
        <v>3518</v>
      </c>
      <c r="J611" s="661" t="s">
        <v>3519</v>
      </c>
      <c r="K611" s="661" t="s">
        <v>3520</v>
      </c>
      <c r="L611" s="662">
        <v>23.01</v>
      </c>
      <c r="M611" s="662">
        <v>46.02</v>
      </c>
      <c r="N611" s="661">
        <v>2</v>
      </c>
      <c r="O611" s="742">
        <v>2</v>
      </c>
      <c r="P611" s="662">
        <v>46.02</v>
      </c>
      <c r="Q611" s="677">
        <v>1</v>
      </c>
      <c r="R611" s="661">
        <v>2</v>
      </c>
      <c r="S611" s="677">
        <v>1</v>
      </c>
      <c r="T611" s="742">
        <v>2</v>
      </c>
      <c r="U611" s="700">
        <v>1</v>
      </c>
    </row>
    <row r="612" spans="1:21" ht="14.4" customHeight="1" x14ac:dyDescent="0.3">
      <c r="A612" s="660">
        <v>21</v>
      </c>
      <c r="B612" s="661" t="s">
        <v>572</v>
      </c>
      <c r="C612" s="661">
        <v>89301212</v>
      </c>
      <c r="D612" s="740" t="s">
        <v>4044</v>
      </c>
      <c r="E612" s="741" t="s">
        <v>2743</v>
      </c>
      <c r="F612" s="661" t="s">
        <v>2725</v>
      </c>
      <c r="G612" s="661" t="s">
        <v>2771</v>
      </c>
      <c r="H612" s="661" t="s">
        <v>573</v>
      </c>
      <c r="I612" s="661" t="s">
        <v>855</v>
      </c>
      <c r="J612" s="661" t="s">
        <v>2772</v>
      </c>
      <c r="K612" s="661" t="s">
        <v>2773</v>
      </c>
      <c r="L612" s="662">
        <v>53.57</v>
      </c>
      <c r="M612" s="662">
        <v>1553.5300000000002</v>
      </c>
      <c r="N612" s="661">
        <v>29</v>
      </c>
      <c r="O612" s="742">
        <v>11</v>
      </c>
      <c r="P612" s="662">
        <v>910.69000000000017</v>
      </c>
      <c r="Q612" s="677">
        <v>0.5862068965517242</v>
      </c>
      <c r="R612" s="661">
        <v>17</v>
      </c>
      <c r="S612" s="677">
        <v>0.58620689655172409</v>
      </c>
      <c r="T612" s="742">
        <v>6.5</v>
      </c>
      <c r="U612" s="700">
        <v>0.59090909090909094</v>
      </c>
    </row>
    <row r="613" spans="1:21" ht="14.4" customHeight="1" x14ac:dyDescent="0.3">
      <c r="A613" s="660">
        <v>21</v>
      </c>
      <c r="B613" s="661" t="s">
        <v>572</v>
      </c>
      <c r="C613" s="661">
        <v>89301212</v>
      </c>
      <c r="D613" s="740" t="s">
        <v>4044</v>
      </c>
      <c r="E613" s="741" t="s">
        <v>2743</v>
      </c>
      <c r="F613" s="661" t="s">
        <v>2725</v>
      </c>
      <c r="G613" s="661" t="s">
        <v>3521</v>
      </c>
      <c r="H613" s="661" t="s">
        <v>1429</v>
      </c>
      <c r="I613" s="661" t="s">
        <v>3522</v>
      </c>
      <c r="J613" s="661" t="s">
        <v>3523</v>
      </c>
      <c r="K613" s="661" t="s">
        <v>3524</v>
      </c>
      <c r="L613" s="662">
        <v>400.18</v>
      </c>
      <c r="M613" s="662">
        <v>400.18</v>
      </c>
      <c r="N613" s="661">
        <v>1</v>
      </c>
      <c r="O613" s="742">
        <v>1</v>
      </c>
      <c r="P613" s="662">
        <v>400.18</v>
      </c>
      <c r="Q613" s="677">
        <v>1</v>
      </c>
      <c r="R613" s="661">
        <v>1</v>
      </c>
      <c r="S613" s="677">
        <v>1</v>
      </c>
      <c r="T613" s="742">
        <v>1</v>
      </c>
      <c r="U613" s="700">
        <v>1</v>
      </c>
    </row>
    <row r="614" spans="1:21" ht="14.4" customHeight="1" x14ac:dyDescent="0.3">
      <c r="A614" s="660">
        <v>21</v>
      </c>
      <c r="B614" s="661" t="s">
        <v>572</v>
      </c>
      <c r="C614" s="661">
        <v>89301212</v>
      </c>
      <c r="D614" s="740" t="s">
        <v>4044</v>
      </c>
      <c r="E614" s="741" t="s">
        <v>2743</v>
      </c>
      <c r="F614" s="661" t="s">
        <v>2725</v>
      </c>
      <c r="G614" s="661" t="s">
        <v>2809</v>
      </c>
      <c r="H614" s="661" t="s">
        <v>573</v>
      </c>
      <c r="I614" s="661" t="s">
        <v>2810</v>
      </c>
      <c r="J614" s="661" t="s">
        <v>1391</v>
      </c>
      <c r="K614" s="661" t="s">
        <v>1392</v>
      </c>
      <c r="L614" s="662">
        <v>374.79</v>
      </c>
      <c r="M614" s="662">
        <v>374.79</v>
      </c>
      <c r="N614" s="661">
        <v>1</v>
      </c>
      <c r="O614" s="742">
        <v>1</v>
      </c>
      <c r="P614" s="662"/>
      <c r="Q614" s="677">
        <v>0</v>
      </c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21</v>
      </c>
      <c r="B615" s="661" t="s">
        <v>572</v>
      </c>
      <c r="C615" s="661">
        <v>89301212</v>
      </c>
      <c r="D615" s="740" t="s">
        <v>4044</v>
      </c>
      <c r="E615" s="741" t="s">
        <v>2743</v>
      </c>
      <c r="F615" s="661" t="s">
        <v>2725</v>
      </c>
      <c r="G615" s="661" t="s">
        <v>2809</v>
      </c>
      <c r="H615" s="661" t="s">
        <v>573</v>
      </c>
      <c r="I615" s="661" t="s">
        <v>2811</v>
      </c>
      <c r="J615" s="661" t="s">
        <v>1391</v>
      </c>
      <c r="K615" s="661" t="s">
        <v>2812</v>
      </c>
      <c r="L615" s="662">
        <v>0</v>
      </c>
      <c r="M615" s="662">
        <v>0</v>
      </c>
      <c r="N615" s="661">
        <v>7</v>
      </c>
      <c r="O615" s="742">
        <v>3.5</v>
      </c>
      <c r="P615" s="662">
        <v>0</v>
      </c>
      <c r="Q615" s="677"/>
      <c r="R615" s="661">
        <v>3</v>
      </c>
      <c r="S615" s="677">
        <v>0.42857142857142855</v>
      </c>
      <c r="T615" s="742">
        <v>2</v>
      </c>
      <c r="U615" s="700">
        <v>0.5714285714285714</v>
      </c>
    </row>
    <row r="616" spans="1:21" ht="14.4" customHeight="1" x14ac:dyDescent="0.3">
      <c r="A616" s="660">
        <v>21</v>
      </c>
      <c r="B616" s="661" t="s">
        <v>572</v>
      </c>
      <c r="C616" s="661">
        <v>89301212</v>
      </c>
      <c r="D616" s="740" t="s">
        <v>4044</v>
      </c>
      <c r="E616" s="741" t="s">
        <v>2743</v>
      </c>
      <c r="F616" s="661" t="s">
        <v>2725</v>
      </c>
      <c r="G616" s="661" t="s">
        <v>2809</v>
      </c>
      <c r="H616" s="661" t="s">
        <v>573</v>
      </c>
      <c r="I616" s="661" t="s">
        <v>3237</v>
      </c>
      <c r="J616" s="661" t="s">
        <v>1391</v>
      </c>
      <c r="K616" s="661" t="s">
        <v>2812</v>
      </c>
      <c r="L616" s="662">
        <v>0</v>
      </c>
      <c r="M616" s="662">
        <v>0</v>
      </c>
      <c r="N616" s="661">
        <v>4</v>
      </c>
      <c r="O616" s="742">
        <v>1</v>
      </c>
      <c r="P616" s="662"/>
      <c r="Q616" s="677"/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21</v>
      </c>
      <c r="B617" s="661" t="s">
        <v>572</v>
      </c>
      <c r="C617" s="661">
        <v>89301212</v>
      </c>
      <c r="D617" s="740" t="s">
        <v>4044</v>
      </c>
      <c r="E617" s="741" t="s">
        <v>2743</v>
      </c>
      <c r="F617" s="661" t="s">
        <v>2725</v>
      </c>
      <c r="G617" s="661" t="s">
        <v>2813</v>
      </c>
      <c r="H617" s="661" t="s">
        <v>1429</v>
      </c>
      <c r="I617" s="661" t="s">
        <v>3362</v>
      </c>
      <c r="J617" s="661" t="s">
        <v>1447</v>
      </c>
      <c r="K617" s="661" t="s">
        <v>3363</v>
      </c>
      <c r="L617" s="662">
        <v>407.55</v>
      </c>
      <c r="M617" s="662">
        <v>1222.6500000000001</v>
      </c>
      <c r="N617" s="661">
        <v>3</v>
      </c>
      <c r="O617" s="742">
        <v>0.5</v>
      </c>
      <c r="P617" s="662"/>
      <c r="Q617" s="677">
        <v>0</v>
      </c>
      <c r="R617" s="661"/>
      <c r="S617" s="677">
        <v>0</v>
      </c>
      <c r="T617" s="742"/>
      <c r="U617" s="700">
        <v>0</v>
      </c>
    </row>
    <row r="618" spans="1:21" ht="14.4" customHeight="1" x14ac:dyDescent="0.3">
      <c r="A618" s="660">
        <v>21</v>
      </c>
      <c r="B618" s="661" t="s">
        <v>572</v>
      </c>
      <c r="C618" s="661">
        <v>89301212</v>
      </c>
      <c r="D618" s="740" t="s">
        <v>4044</v>
      </c>
      <c r="E618" s="741" t="s">
        <v>2743</v>
      </c>
      <c r="F618" s="661" t="s">
        <v>2725</v>
      </c>
      <c r="G618" s="661" t="s">
        <v>2813</v>
      </c>
      <c r="H618" s="661" t="s">
        <v>1429</v>
      </c>
      <c r="I618" s="661" t="s">
        <v>2859</v>
      </c>
      <c r="J618" s="661" t="s">
        <v>1447</v>
      </c>
      <c r="K618" s="661" t="s">
        <v>2622</v>
      </c>
      <c r="L618" s="662">
        <v>815.1</v>
      </c>
      <c r="M618" s="662">
        <v>2445.3000000000002</v>
      </c>
      <c r="N618" s="661">
        <v>3</v>
      </c>
      <c r="O618" s="742">
        <v>1</v>
      </c>
      <c r="P618" s="662">
        <v>2445.3000000000002</v>
      </c>
      <c r="Q618" s="677">
        <v>1</v>
      </c>
      <c r="R618" s="661">
        <v>3</v>
      </c>
      <c r="S618" s="677">
        <v>1</v>
      </c>
      <c r="T618" s="742">
        <v>1</v>
      </c>
      <c r="U618" s="700">
        <v>1</v>
      </c>
    </row>
    <row r="619" spans="1:21" ht="14.4" customHeight="1" x14ac:dyDescent="0.3">
      <c r="A619" s="660">
        <v>21</v>
      </c>
      <c r="B619" s="661" t="s">
        <v>572</v>
      </c>
      <c r="C619" s="661">
        <v>89301212</v>
      </c>
      <c r="D619" s="740" t="s">
        <v>4044</v>
      </c>
      <c r="E619" s="741" t="s">
        <v>2743</v>
      </c>
      <c r="F619" s="661" t="s">
        <v>2725</v>
      </c>
      <c r="G619" s="661" t="s">
        <v>2813</v>
      </c>
      <c r="H619" s="661" t="s">
        <v>1429</v>
      </c>
      <c r="I619" s="661" t="s">
        <v>1487</v>
      </c>
      <c r="J619" s="661" t="s">
        <v>1481</v>
      </c>
      <c r="K619" s="661" t="s">
        <v>2623</v>
      </c>
      <c r="L619" s="662">
        <v>2309.36</v>
      </c>
      <c r="M619" s="662">
        <v>34640.400000000001</v>
      </c>
      <c r="N619" s="661">
        <v>15</v>
      </c>
      <c r="O619" s="742">
        <v>2.5</v>
      </c>
      <c r="P619" s="662">
        <v>34640.400000000001</v>
      </c>
      <c r="Q619" s="677">
        <v>1</v>
      </c>
      <c r="R619" s="661">
        <v>15</v>
      </c>
      <c r="S619" s="677">
        <v>1</v>
      </c>
      <c r="T619" s="742">
        <v>2.5</v>
      </c>
      <c r="U619" s="700">
        <v>1</v>
      </c>
    </row>
    <row r="620" spans="1:21" ht="14.4" customHeight="1" x14ac:dyDescent="0.3">
      <c r="A620" s="660">
        <v>21</v>
      </c>
      <c r="B620" s="661" t="s">
        <v>572</v>
      </c>
      <c r="C620" s="661">
        <v>89301212</v>
      </c>
      <c r="D620" s="740" t="s">
        <v>4044</v>
      </c>
      <c r="E620" s="741" t="s">
        <v>2743</v>
      </c>
      <c r="F620" s="661" t="s">
        <v>2725</v>
      </c>
      <c r="G620" s="661" t="s">
        <v>3525</v>
      </c>
      <c r="H620" s="661" t="s">
        <v>573</v>
      </c>
      <c r="I620" s="661" t="s">
        <v>3526</v>
      </c>
      <c r="J620" s="661" t="s">
        <v>3527</v>
      </c>
      <c r="K620" s="661" t="s">
        <v>1967</v>
      </c>
      <c r="L620" s="662">
        <v>0</v>
      </c>
      <c r="M620" s="662">
        <v>0</v>
      </c>
      <c r="N620" s="661">
        <v>2</v>
      </c>
      <c r="O620" s="742">
        <v>0.5</v>
      </c>
      <c r="P620" s="662"/>
      <c r="Q620" s="677"/>
      <c r="R620" s="661"/>
      <c r="S620" s="677">
        <v>0</v>
      </c>
      <c r="T620" s="742"/>
      <c r="U620" s="700">
        <v>0</v>
      </c>
    </row>
    <row r="621" spans="1:21" ht="14.4" customHeight="1" x14ac:dyDescent="0.3">
      <c r="A621" s="660">
        <v>21</v>
      </c>
      <c r="B621" s="661" t="s">
        <v>572</v>
      </c>
      <c r="C621" s="661">
        <v>89301212</v>
      </c>
      <c r="D621" s="740" t="s">
        <v>4044</v>
      </c>
      <c r="E621" s="741" t="s">
        <v>2743</v>
      </c>
      <c r="F621" s="661" t="s">
        <v>2725</v>
      </c>
      <c r="G621" s="661" t="s">
        <v>2882</v>
      </c>
      <c r="H621" s="661" t="s">
        <v>573</v>
      </c>
      <c r="I621" s="661" t="s">
        <v>2316</v>
      </c>
      <c r="J621" s="661" t="s">
        <v>2317</v>
      </c>
      <c r="K621" s="661" t="s">
        <v>2318</v>
      </c>
      <c r="L621" s="662">
        <v>146.84</v>
      </c>
      <c r="M621" s="662">
        <v>146.84</v>
      </c>
      <c r="N621" s="661">
        <v>1</v>
      </c>
      <c r="O621" s="742">
        <v>0.5</v>
      </c>
      <c r="P621" s="662">
        <v>146.84</v>
      </c>
      <c r="Q621" s="677">
        <v>1</v>
      </c>
      <c r="R621" s="661">
        <v>1</v>
      </c>
      <c r="S621" s="677">
        <v>1</v>
      </c>
      <c r="T621" s="742">
        <v>0.5</v>
      </c>
      <c r="U621" s="700">
        <v>1</v>
      </c>
    </row>
    <row r="622" spans="1:21" ht="14.4" customHeight="1" x14ac:dyDescent="0.3">
      <c r="A622" s="660">
        <v>21</v>
      </c>
      <c r="B622" s="661" t="s">
        <v>572</v>
      </c>
      <c r="C622" s="661">
        <v>89301212</v>
      </c>
      <c r="D622" s="740" t="s">
        <v>4044</v>
      </c>
      <c r="E622" s="741" t="s">
        <v>2743</v>
      </c>
      <c r="F622" s="661" t="s">
        <v>2725</v>
      </c>
      <c r="G622" s="661" t="s">
        <v>2765</v>
      </c>
      <c r="H622" s="661" t="s">
        <v>573</v>
      </c>
      <c r="I622" s="661" t="s">
        <v>2766</v>
      </c>
      <c r="J622" s="661" t="s">
        <v>2767</v>
      </c>
      <c r="K622" s="661" t="s">
        <v>1745</v>
      </c>
      <c r="L622" s="662">
        <v>93.71</v>
      </c>
      <c r="M622" s="662">
        <v>281.13</v>
      </c>
      <c r="N622" s="661">
        <v>3</v>
      </c>
      <c r="O622" s="742">
        <v>2</v>
      </c>
      <c r="P622" s="662">
        <v>93.71</v>
      </c>
      <c r="Q622" s="677">
        <v>0.33333333333333331</v>
      </c>
      <c r="R622" s="661">
        <v>1</v>
      </c>
      <c r="S622" s="677">
        <v>0.33333333333333331</v>
      </c>
      <c r="T622" s="742">
        <v>1</v>
      </c>
      <c r="U622" s="700">
        <v>0.5</v>
      </c>
    </row>
    <row r="623" spans="1:21" ht="14.4" customHeight="1" x14ac:dyDescent="0.3">
      <c r="A623" s="660">
        <v>21</v>
      </c>
      <c r="B623" s="661" t="s">
        <v>572</v>
      </c>
      <c r="C623" s="661">
        <v>89301212</v>
      </c>
      <c r="D623" s="740" t="s">
        <v>4044</v>
      </c>
      <c r="E623" s="741" t="s">
        <v>2743</v>
      </c>
      <c r="F623" s="661" t="s">
        <v>2725</v>
      </c>
      <c r="G623" s="661" t="s">
        <v>2760</v>
      </c>
      <c r="H623" s="661" t="s">
        <v>1429</v>
      </c>
      <c r="I623" s="661" t="s">
        <v>2862</v>
      </c>
      <c r="J623" s="661" t="s">
        <v>2863</v>
      </c>
      <c r="K623" s="661" t="s">
        <v>2864</v>
      </c>
      <c r="L623" s="662">
        <v>1300.49</v>
      </c>
      <c r="M623" s="662">
        <v>2600.98</v>
      </c>
      <c r="N623" s="661">
        <v>2</v>
      </c>
      <c r="O623" s="742">
        <v>1.5</v>
      </c>
      <c r="P623" s="662">
        <v>2600.98</v>
      </c>
      <c r="Q623" s="677">
        <v>1</v>
      </c>
      <c r="R623" s="661">
        <v>2</v>
      </c>
      <c r="S623" s="677">
        <v>1</v>
      </c>
      <c r="T623" s="742">
        <v>1.5</v>
      </c>
      <c r="U623" s="700">
        <v>1</v>
      </c>
    </row>
    <row r="624" spans="1:21" ht="14.4" customHeight="1" x14ac:dyDescent="0.3">
      <c r="A624" s="660">
        <v>21</v>
      </c>
      <c r="B624" s="661" t="s">
        <v>572</v>
      </c>
      <c r="C624" s="661">
        <v>89301212</v>
      </c>
      <c r="D624" s="740" t="s">
        <v>4044</v>
      </c>
      <c r="E624" s="741" t="s">
        <v>2743</v>
      </c>
      <c r="F624" s="661" t="s">
        <v>2725</v>
      </c>
      <c r="G624" s="661" t="s">
        <v>2760</v>
      </c>
      <c r="H624" s="661" t="s">
        <v>573</v>
      </c>
      <c r="I624" s="661" t="s">
        <v>3528</v>
      </c>
      <c r="J624" s="661" t="s">
        <v>3529</v>
      </c>
      <c r="K624" s="661" t="s">
        <v>3530</v>
      </c>
      <c r="L624" s="662">
        <v>0</v>
      </c>
      <c r="M624" s="662">
        <v>0</v>
      </c>
      <c r="N624" s="661">
        <v>9</v>
      </c>
      <c r="O624" s="742">
        <v>6.5</v>
      </c>
      <c r="P624" s="662">
        <v>0</v>
      </c>
      <c r="Q624" s="677"/>
      <c r="R624" s="661">
        <v>8</v>
      </c>
      <c r="S624" s="677">
        <v>0.88888888888888884</v>
      </c>
      <c r="T624" s="742">
        <v>5.5</v>
      </c>
      <c r="U624" s="700">
        <v>0.84615384615384615</v>
      </c>
    </row>
    <row r="625" spans="1:21" ht="14.4" customHeight="1" x14ac:dyDescent="0.3">
      <c r="A625" s="660">
        <v>21</v>
      </c>
      <c r="B625" s="661" t="s">
        <v>572</v>
      </c>
      <c r="C625" s="661">
        <v>89301212</v>
      </c>
      <c r="D625" s="740" t="s">
        <v>4044</v>
      </c>
      <c r="E625" s="741" t="s">
        <v>2743</v>
      </c>
      <c r="F625" s="661" t="s">
        <v>2725</v>
      </c>
      <c r="G625" s="661" t="s">
        <v>2760</v>
      </c>
      <c r="H625" s="661" t="s">
        <v>573</v>
      </c>
      <c r="I625" s="661" t="s">
        <v>3531</v>
      </c>
      <c r="J625" s="661" t="s">
        <v>3532</v>
      </c>
      <c r="K625" s="661" t="s">
        <v>3533</v>
      </c>
      <c r="L625" s="662">
        <v>475.77</v>
      </c>
      <c r="M625" s="662">
        <v>3330.39</v>
      </c>
      <c r="N625" s="661">
        <v>7</v>
      </c>
      <c r="O625" s="742">
        <v>5</v>
      </c>
      <c r="P625" s="662">
        <v>2854.62</v>
      </c>
      <c r="Q625" s="677">
        <v>0.8571428571428571</v>
      </c>
      <c r="R625" s="661">
        <v>6</v>
      </c>
      <c r="S625" s="677">
        <v>0.8571428571428571</v>
      </c>
      <c r="T625" s="742">
        <v>4.5</v>
      </c>
      <c r="U625" s="700">
        <v>0.9</v>
      </c>
    </row>
    <row r="626" spans="1:21" ht="14.4" customHeight="1" x14ac:dyDescent="0.3">
      <c r="A626" s="660">
        <v>21</v>
      </c>
      <c r="B626" s="661" t="s">
        <v>572</v>
      </c>
      <c r="C626" s="661">
        <v>89301212</v>
      </c>
      <c r="D626" s="740" t="s">
        <v>4044</v>
      </c>
      <c r="E626" s="741" t="s">
        <v>2743</v>
      </c>
      <c r="F626" s="661" t="s">
        <v>2725</v>
      </c>
      <c r="G626" s="661" t="s">
        <v>3379</v>
      </c>
      <c r="H626" s="661" t="s">
        <v>573</v>
      </c>
      <c r="I626" s="661" t="s">
        <v>1260</v>
      </c>
      <c r="J626" s="661" t="s">
        <v>3383</v>
      </c>
      <c r="K626" s="661" t="s">
        <v>3382</v>
      </c>
      <c r="L626" s="662">
        <v>998.95</v>
      </c>
      <c r="M626" s="662">
        <v>3995.8</v>
      </c>
      <c r="N626" s="661">
        <v>4</v>
      </c>
      <c r="O626" s="742">
        <v>0.5</v>
      </c>
      <c r="P626" s="662">
        <v>3995.8</v>
      </c>
      <c r="Q626" s="677">
        <v>1</v>
      </c>
      <c r="R626" s="661">
        <v>4</v>
      </c>
      <c r="S626" s="677">
        <v>1</v>
      </c>
      <c r="T626" s="742">
        <v>0.5</v>
      </c>
      <c r="U626" s="700">
        <v>1</v>
      </c>
    </row>
    <row r="627" spans="1:21" ht="14.4" customHeight="1" x14ac:dyDescent="0.3">
      <c r="A627" s="660">
        <v>21</v>
      </c>
      <c r="B627" s="661" t="s">
        <v>572</v>
      </c>
      <c r="C627" s="661">
        <v>89301212</v>
      </c>
      <c r="D627" s="740" t="s">
        <v>4044</v>
      </c>
      <c r="E627" s="741" t="s">
        <v>2743</v>
      </c>
      <c r="F627" s="661" t="s">
        <v>2725</v>
      </c>
      <c r="G627" s="661" t="s">
        <v>3379</v>
      </c>
      <c r="H627" s="661" t="s">
        <v>573</v>
      </c>
      <c r="I627" s="661" t="s">
        <v>3534</v>
      </c>
      <c r="J627" s="661" t="s">
        <v>3535</v>
      </c>
      <c r="K627" s="661" t="s">
        <v>3536</v>
      </c>
      <c r="L627" s="662">
        <v>1300.49</v>
      </c>
      <c r="M627" s="662">
        <v>5201.96</v>
      </c>
      <c r="N627" s="661">
        <v>4</v>
      </c>
      <c r="O627" s="742">
        <v>0.5</v>
      </c>
      <c r="P627" s="662">
        <v>5201.96</v>
      </c>
      <c r="Q627" s="677">
        <v>1</v>
      </c>
      <c r="R627" s="661">
        <v>4</v>
      </c>
      <c r="S627" s="677">
        <v>1</v>
      </c>
      <c r="T627" s="742">
        <v>0.5</v>
      </c>
      <c r="U627" s="700">
        <v>1</v>
      </c>
    </row>
    <row r="628" spans="1:21" ht="14.4" customHeight="1" x14ac:dyDescent="0.3">
      <c r="A628" s="660">
        <v>21</v>
      </c>
      <c r="B628" s="661" t="s">
        <v>572</v>
      </c>
      <c r="C628" s="661">
        <v>89301212</v>
      </c>
      <c r="D628" s="740" t="s">
        <v>4044</v>
      </c>
      <c r="E628" s="741" t="s">
        <v>2743</v>
      </c>
      <c r="F628" s="661" t="s">
        <v>2725</v>
      </c>
      <c r="G628" s="661" t="s">
        <v>3388</v>
      </c>
      <c r="H628" s="661" t="s">
        <v>1429</v>
      </c>
      <c r="I628" s="661" t="s">
        <v>2227</v>
      </c>
      <c r="J628" s="661" t="s">
        <v>2228</v>
      </c>
      <c r="K628" s="661" t="s">
        <v>989</v>
      </c>
      <c r="L628" s="662">
        <v>48.27</v>
      </c>
      <c r="M628" s="662">
        <v>48.27</v>
      </c>
      <c r="N628" s="661">
        <v>1</v>
      </c>
      <c r="O628" s="742">
        <v>0.5</v>
      </c>
      <c r="P628" s="662"/>
      <c r="Q628" s="677">
        <v>0</v>
      </c>
      <c r="R628" s="661"/>
      <c r="S628" s="677">
        <v>0</v>
      </c>
      <c r="T628" s="742"/>
      <c r="U628" s="700">
        <v>0</v>
      </c>
    </row>
    <row r="629" spans="1:21" ht="14.4" customHeight="1" x14ac:dyDescent="0.3">
      <c r="A629" s="660">
        <v>21</v>
      </c>
      <c r="B629" s="661" t="s">
        <v>572</v>
      </c>
      <c r="C629" s="661">
        <v>89301212</v>
      </c>
      <c r="D629" s="740" t="s">
        <v>4044</v>
      </c>
      <c r="E629" s="741" t="s">
        <v>2743</v>
      </c>
      <c r="F629" s="661" t="s">
        <v>2725</v>
      </c>
      <c r="G629" s="661" t="s">
        <v>2918</v>
      </c>
      <c r="H629" s="661" t="s">
        <v>573</v>
      </c>
      <c r="I629" s="661" t="s">
        <v>1326</v>
      </c>
      <c r="J629" s="661" t="s">
        <v>1327</v>
      </c>
      <c r="K629" s="661" t="s">
        <v>1328</v>
      </c>
      <c r="L629" s="662">
        <v>108.44</v>
      </c>
      <c r="M629" s="662">
        <v>650.64</v>
      </c>
      <c r="N629" s="661">
        <v>6</v>
      </c>
      <c r="O629" s="742">
        <v>2.5</v>
      </c>
      <c r="P629" s="662">
        <v>216.88</v>
      </c>
      <c r="Q629" s="677">
        <v>0.33333333333333331</v>
      </c>
      <c r="R629" s="661">
        <v>2</v>
      </c>
      <c r="S629" s="677">
        <v>0.33333333333333331</v>
      </c>
      <c r="T629" s="742">
        <v>1</v>
      </c>
      <c r="U629" s="700">
        <v>0.4</v>
      </c>
    </row>
    <row r="630" spans="1:21" ht="14.4" customHeight="1" x14ac:dyDescent="0.3">
      <c r="A630" s="660">
        <v>21</v>
      </c>
      <c r="B630" s="661" t="s">
        <v>572</v>
      </c>
      <c r="C630" s="661">
        <v>89301212</v>
      </c>
      <c r="D630" s="740" t="s">
        <v>4044</v>
      </c>
      <c r="E630" s="741" t="s">
        <v>2743</v>
      </c>
      <c r="F630" s="661" t="s">
        <v>2725</v>
      </c>
      <c r="G630" s="661" t="s">
        <v>2918</v>
      </c>
      <c r="H630" s="661" t="s">
        <v>573</v>
      </c>
      <c r="I630" s="661" t="s">
        <v>2950</v>
      </c>
      <c r="J630" s="661" t="s">
        <v>1327</v>
      </c>
      <c r="K630" s="661" t="s">
        <v>1110</v>
      </c>
      <c r="L630" s="662">
        <v>54.23</v>
      </c>
      <c r="M630" s="662">
        <v>162.69</v>
      </c>
      <c r="N630" s="661">
        <v>3</v>
      </c>
      <c r="O630" s="742">
        <v>1</v>
      </c>
      <c r="P630" s="662"/>
      <c r="Q630" s="677">
        <v>0</v>
      </c>
      <c r="R630" s="661"/>
      <c r="S630" s="677">
        <v>0</v>
      </c>
      <c r="T630" s="742"/>
      <c r="U630" s="700">
        <v>0</v>
      </c>
    </row>
    <row r="631" spans="1:21" ht="14.4" customHeight="1" x14ac:dyDescent="0.3">
      <c r="A631" s="660">
        <v>21</v>
      </c>
      <c r="B631" s="661" t="s">
        <v>572</v>
      </c>
      <c r="C631" s="661">
        <v>89301212</v>
      </c>
      <c r="D631" s="740" t="s">
        <v>4044</v>
      </c>
      <c r="E631" s="741" t="s">
        <v>2743</v>
      </c>
      <c r="F631" s="661" t="s">
        <v>2725</v>
      </c>
      <c r="G631" s="661" t="s">
        <v>2815</v>
      </c>
      <c r="H631" s="661" t="s">
        <v>1429</v>
      </c>
      <c r="I631" s="661" t="s">
        <v>2287</v>
      </c>
      <c r="J631" s="661" t="s">
        <v>2288</v>
      </c>
      <c r="K631" s="661" t="s">
        <v>2289</v>
      </c>
      <c r="L631" s="662">
        <v>194.26</v>
      </c>
      <c r="M631" s="662">
        <v>194.26</v>
      </c>
      <c r="N631" s="661">
        <v>1</v>
      </c>
      <c r="O631" s="742">
        <v>0.5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21</v>
      </c>
      <c r="B632" s="661" t="s">
        <v>572</v>
      </c>
      <c r="C632" s="661">
        <v>89301212</v>
      </c>
      <c r="D632" s="740" t="s">
        <v>4044</v>
      </c>
      <c r="E632" s="741" t="s">
        <v>2743</v>
      </c>
      <c r="F632" s="661" t="s">
        <v>2725</v>
      </c>
      <c r="G632" s="661" t="s">
        <v>2815</v>
      </c>
      <c r="H632" s="661" t="s">
        <v>1429</v>
      </c>
      <c r="I632" s="661" t="s">
        <v>2302</v>
      </c>
      <c r="J632" s="661" t="s">
        <v>2303</v>
      </c>
      <c r="K632" s="661" t="s">
        <v>2289</v>
      </c>
      <c r="L632" s="662">
        <v>194.26</v>
      </c>
      <c r="M632" s="662">
        <v>777.04</v>
      </c>
      <c r="N632" s="661">
        <v>4</v>
      </c>
      <c r="O632" s="742">
        <v>2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21</v>
      </c>
      <c r="B633" s="661" t="s">
        <v>572</v>
      </c>
      <c r="C633" s="661">
        <v>89301212</v>
      </c>
      <c r="D633" s="740" t="s">
        <v>4044</v>
      </c>
      <c r="E633" s="741" t="s">
        <v>2743</v>
      </c>
      <c r="F633" s="661" t="s">
        <v>2725</v>
      </c>
      <c r="G633" s="661" t="s">
        <v>3537</v>
      </c>
      <c r="H633" s="661" t="s">
        <v>573</v>
      </c>
      <c r="I633" s="661" t="s">
        <v>1860</v>
      </c>
      <c r="J633" s="661" t="s">
        <v>1861</v>
      </c>
      <c r="K633" s="661" t="s">
        <v>1862</v>
      </c>
      <c r="L633" s="662">
        <v>70.08</v>
      </c>
      <c r="M633" s="662">
        <v>140.16</v>
      </c>
      <c r="N633" s="661">
        <v>2</v>
      </c>
      <c r="O633" s="742">
        <v>1</v>
      </c>
      <c r="P633" s="662"/>
      <c r="Q633" s="677">
        <v>0</v>
      </c>
      <c r="R633" s="661"/>
      <c r="S633" s="677">
        <v>0</v>
      </c>
      <c r="T633" s="742"/>
      <c r="U633" s="700">
        <v>0</v>
      </c>
    </row>
    <row r="634" spans="1:21" ht="14.4" customHeight="1" x14ac:dyDescent="0.3">
      <c r="A634" s="660">
        <v>21</v>
      </c>
      <c r="B634" s="661" t="s">
        <v>572</v>
      </c>
      <c r="C634" s="661">
        <v>89301212</v>
      </c>
      <c r="D634" s="740" t="s">
        <v>4044</v>
      </c>
      <c r="E634" s="741" t="s">
        <v>2743</v>
      </c>
      <c r="F634" s="661" t="s">
        <v>2725</v>
      </c>
      <c r="G634" s="661" t="s">
        <v>3538</v>
      </c>
      <c r="H634" s="661" t="s">
        <v>1429</v>
      </c>
      <c r="I634" s="661" t="s">
        <v>3539</v>
      </c>
      <c r="J634" s="661" t="s">
        <v>2173</v>
      </c>
      <c r="K634" s="661" t="s">
        <v>3540</v>
      </c>
      <c r="L634" s="662">
        <v>24.14</v>
      </c>
      <c r="M634" s="662">
        <v>24.14</v>
      </c>
      <c r="N634" s="661">
        <v>1</v>
      </c>
      <c r="O634" s="742">
        <v>1</v>
      </c>
      <c r="P634" s="662">
        <v>24.14</v>
      </c>
      <c r="Q634" s="677">
        <v>1</v>
      </c>
      <c r="R634" s="661">
        <v>1</v>
      </c>
      <c r="S634" s="677">
        <v>1</v>
      </c>
      <c r="T634" s="742">
        <v>1</v>
      </c>
      <c r="U634" s="700">
        <v>1</v>
      </c>
    </row>
    <row r="635" spans="1:21" ht="14.4" customHeight="1" x14ac:dyDescent="0.3">
      <c r="A635" s="660">
        <v>21</v>
      </c>
      <c r="B635" s="661" t="s">
        <v>572</v>
      </c>
      <c r="C635" s="661">
        <v>89301212</v>
      </c>
      <c r="D635" s="740" t="s">
        <v>4044</v>
      </c>
      <c r="E635" s="741" t="s">
        <v>2743</v>
      </c>
      <c r="F635" s="661" t="s">
        <v>2725</v>
      </c>
      <c r="G635" s="661" t="s">
        <v>3541</v>
      </c>
      <c r="H635" s="661" t="s">
        <v>573</v>
      </c>
      <c r="I635" s="661" t="s">
        <v>819</v>
      </c>
      <c r="J635" s="661" t="s">
        <v>820</v>
      </c>
      <c r="K635" s="661" t="s">
        <v>2123</v>
      </c>
      <c r="L635" s="662">
        <v>105.46</v>
      </c>
      <c r="M635" s="662">
        <v>105.46</v>
      </c>
      <c r="N635" s="661">
        <v>1</v>
      </c>
      <c r="O635" s="742">
        <v>0.5</v>
      </c>
      <c r="P635" s="662">
        <v>105.46</v>
      </c>
      <c r="Q635" s="677">
        <v>1</v>
      </c>
      <c r="R635" s="661">
        <v>1</v>
      </c>
      <c r="S635" s="677">
        <v>1</v>
      </c>
      <c r="T635" s="742">
        <v>0.5</v>
      </c>
      <c r="U635" s="700">
        <v>1</v>
      </c>
    </row>
    <row r="636" spans="1:21" ht="14.4" customHeight="1" x14ac:dyDescent="0.3">
      <c r="A636" s="660">
        <v>21</v>
      </c>
      <c r="B636" s="661" t="s">
        <v>572</v>
      </c>
      <c r="C636" s="661">
        <v>89301212</v>
      </c>
      <c r="D636" s="740" t="s">
        <v>4044</v>
      </c>
      <c r="E636" s="741" t="s">
        <v>2743</v>
      </c>
      <c r="F636" s="661" t="s">
        <v>2725</v>
      </c>
      <c r="G636" s="661" t="s">
        <v>3162</v>
      </c>
      <c r="H636" s="661" t="s">
        <v>573</v>
      </c>
      <c r="I636" s="661" t="s">
        <v>3542</v>
      </c>
      <c r="J636" s="661" t="s">
        <v>3543</v>
      </c>
      <c r="K636" s="661" t="s">
        <v>3544</v>
      </c>
      <c r="L636" s="662">
        <v>28.67</v>
      </c>
      <c r="M636" s="662">
        <v>28.67</v>
      </c>
      <c r="N636" s="661">
        <v>1</v>
      </c>
      <c r="O636" s="742">
        <v>0.5</v>
      </c>
      <c r="P636" s="662">
        <v>28.67</v>
      </c>
      <c r="Q636" s="677">
        <v>1</v>
      </c>
      <c r="R636" s="661">
        <v>1</v>
      </c>
      <c r="S636" s="677">
        <v>1</v>
      </c>
      <c r="T636" s="742">
        <v>0.5</v>
      </c>
      <c r="U636" s="700">
        <v>1</v>
      </c>
    </row>
    <row r="637" spans="1:21" ht="14.4" customHeight="1" x14ac:dyDescent="0.3">
      <c r="A637" s="660">
        <v>21</v>
      </c>
      <c r="B637" s="661" t="s">
        <v>572</v>
      </c>
      <c r="C637" s="661">
        <v>89301212</v>
      </c>
      <c r="D637" s="740" t="s">
        <v>4044</v>
      </c>
      <c r="E637" s="741" t="s">
        <v>2743</v>
      </c>
      <c r="F637" s="661" t="s">
        <v>2725</v>
      </c>
      <c r="G637" s="661" t="s">
        <v>3162</v>
      </c>
      <c r="H637" s="661" t="s">
        <v>573</v>
      </c>
      <c r="I637" s="661" t="s">
        <v>3545</v>
      </c>
      <c r="J637" s="661" t="s">
        <v>3543</v>
      </c>
      <c r="K637" s="661" t="s">
        <v>3546</v>
      </c>
      <c r="L637" s="662">
        <v>71.67</v>
      </c>
      <c r="M637" s="662">
        <v>143.34</v>
      </c>
      <c r="N637" s="661">
        <v>2</v>
      </c>
      <c r="O637" s="742">
        <v>1.5</v>
      </c>
      <c r="P637" s="662">
        <v>71.67</v>
      </c>
      <c r="Q637" s="677">
        <v>0.5</v>
      </c>
      <c r="R637" s="661">
        <v>1</v>
      </c>
      <c r="S637" s="677">
        <v>0.5</v>
      </c>
      <c r="T637" s="742">
        <v>0.5</v>
      </c>
      <c r="U637" s="700">
        <v>0.33333333333333331</v>
      </c>
    </row>
    <row r="638" spans="1:21" ht="14.4" customHeight="1" x14ac:dyDescent="0.3">
      <c r="A638" s="660">
        <v>21</v>
      </c>
      <c r="B638" s="661" t="s">
        <v>572</v>
      </c>
      <c r="C638" s="661">
        <v>89301212</v>
      </c>
      <c r="D638" s="740" t="s">
        <v>4044</v>
      </c>
      <c r="E638" s="741" t="s">
        <v>2743</v>
      </c>
      <c r="F638" s="661" t="s">
        <v>2725</v>
      </c>
      <c r="G638" s="661" t="s">
        <v>2922</v>
      </c>
      <c r="H638" s="661" t="s">
        <v>573</v>
      </c>
      <c r="I638" s="661" t="s">
        <v>776</v>
      </c>
      <c r="J638" s="661" t="s">
        <v>2923</v>
      </c>
      <c r="K638" s="661" t="s">
        <v>2924</v>
      </c>
      <c r="L638" s="662">
        <v>0</v>
      </c>
      <c r="M638" s="662">
        <v>0</v>
      </c>
      <c r="N638" s="661">
        <v>3</v>
      </c>
      <c r="O638" s="742">
        <v>2</v>
      </c>
      <c r="P638" s="662">
        <v>0</v>
      </c>
      <c r="Q638" s="677"/>
      <c r="R638" s="661">
        <v>1</v>
      </c>
      <c r="S638" s="677">
        <v>0.33333333333333331</v>
      </c>
      <c r="T638" s="742">
        <v>1</v>
      </c>
      <c r="U638" s="700">
        <v>0.5</v>
      </c>
    </row>
    <row r="639" spans="1:21" ht="14.4" customHeight="1" x14ac:dyDescent="0.3">
      <c r="A639" s="660">
        <v>21</v>
      </c>
      <c r="B639" s="661" t="s">
        <v>572</v>
      </c>
      <c r="C639" s="661">
        <v>89301212</v>
      </c>
      <c r="D639" s="740" t="s">
        <v>4044</v>
      </c>
      <c r="E639" s="741" t="s">
        <v>2743</v>
      </c>
      <c r="F639" s="661" t="s">
        <v>2725</v>
      </c>
      <c r="G639" s="661" t="s">
        <v>2971</v>
      </c>
      <c r="H639" s="661" t="s">
        <v>573</v>
      </c>
      <c r="I639" s="661" t="s">
        <v>3547</v>
      </c>
      <c r="J639" s="661" t="s">
        <v>3548</v>
      </c>
      <c r="K639" s="661" t="s">
        <v>3549</v>
      </c>
      <c r="L639" s="662">
        <v>25.6</v>
      </c>
      <c r="M639" s="662">
        <v>51.2</v>
      </c>
      <c r="N639" s="661">
        <v>2</v>
      </c>
      <c r="O639" s="742">
        <v>1</v>
      </c>
      <c r="P639" s="662"/>
      <c r="Q639" s="677">
        <v>0</v>
      </c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21</v>
      </c>
      <c r="B640" s="661" t="s">
        <v>572</v>
      </c>
      <c r="C640" s="661">
        <v>89301212</v>
      </c>
      <c r="D640" s="740" t="s">
        <v>4044</v>
      </c>
      <c r="E640" s="741" t="s">
        <v>2743</v>
      </c>
      <c r="F640" s="661" t="s">
        <v>2725</v>
      </c>
      <c r="G640" s="661" t="s">
        <v>2973</v>
      </c>
      <c r="H640" s="661" t="s">
        <v>1429</v>
      </c>
      <c r="I640" s="661" t="s">
        <v>2974</v>
      </c>
      <c r="J640" s="661" t="s">
        <v>2975</v>
      </c>
      <c r="K640" s="661" t="s">
        <v>2976</v>
      </c>
      <c r="L640" s="662">
        <v>0</v>
      </c>
      <c r="M640" s="662">
        <v>0</v>
      </c>
      <c r="N640" s="661">
        <v>21</v>
      </c>
      <c r="O640" s="742">
        <v>8</v>
      </c>
      <c r="P640" s="662">
        <v>0</v>
      </c>
      <c r="Q640" s="677"/>
      <c r="R640" s="661">
        <v>13</v>
      </c>
      <c r="S640" s="677">
        <v>0.61904761904761907</v>
      </c>
      <c r="T640" s="742">
        <v>5</v>
      </c>
      <c r="U640" s="700">
        <v>0.625</v>
      </c>
    </row>
    <row r="641" spans="1:21" ht="14.4" customHeight="1" x14ac:dyDescent="0.3">
      <c r="A641" s="660">
        <v>21</v>
      </c>
      <c r="B641" s="661" t="s">
        <v>572</v>
      </c>
      <c r="C641" s="661">
        <v>89301212</v>
      </c>
      <c r="D641" s="740" t="s">
        <v>4044</v>
      </c>
      <c r="E641" s="741" t="s">
        <v>2743</v>
      </c>
      <c r="F641" s="661" t="s">
        <v>2725</v>
      </c>
      <c r="G641" s="661" t="s">
        <v>2957</v>
      </c>
      <c r="H641" s="661" t="s">
        <v>1429</v>
      </c>
      <c r="I641" s="661" t="s">
        <v>3177</v>
      </c>
      <c r="J641" s="661" t="s">
        <v>3178</v>
      </c>
      <c r="K641" s="661" t="s">
        <v>3179</v>
      </c>
      <c r="L641" s="662">
        <v>31.32</v>
      </c>
      <c r="M641" s="662">
        <v>689.04000000000008</v>
      </c>
      <c r="N641" s="661">
        <v>22</v>
      </c>
      <c r="O641" s="742">
        <v>6</v>
      </c>
      <c r="P641" s="662">
        <v>250.56000000000003</v>
      </c>
      <c r="Q641" s="677">
        <v>0.36363636363636365</v>
      </c>
      <c r="R641" s="661">
        <v>8</v>
      </c>
      <c r="S641" s="677">
        <v>0.36363636363636365</v>
      </c>
      <c r="T641" s="742">
        <v>3</v>
      </c>
      <c r="U641" s="700">
        <v>0.5</v>
      </c>
    </row>
    <row r="642" spans="1:21" ht="14.4" customHeight="1" x14ac:dyDescent="0.3">
      <c r="A642" s="660">
        <v>21</v>
      </c>
      <c r="B642" s="661" t="s">
        <v>572</v>
      </c>
      <c r="C642" s="661">
        <v>89301212</v>
      </c>
      <c r="D642" s="740" t="s">
        <v>4044</v>
      </c>
      <c r="E642" s="741" t="s">
        <v>2743</v>
      </c>
      <c r="F642" s="661" t="s">
        <v>2725</v>
      </c>
      <c r="G642" s="661" t="s">
        <v>2768</v>
      </c>
      <c r="H642" s="661" t="s">
        <v>573</v>
      </c>
      <c r="I642" s="661" t="s">
        <v>3550</v>
      </c>
      <c r="J642" s="661" t="s">
        <v>1424</v>
      </c>
      <c r="K642" s="661" t="s">
        <v>712</v>
      </c>
      <c r="L642" s="662">
        <v>150.43</v>
      </c>
      <c r="M642" s="662">
        <v>752.15000000000009</v>
      </c>
      <c r="N642" s="661">
        <v>5</v>
      </c>
      <c r="O642" s="742">
        <v>2.5</v>
      </c>
      <c r="P642" s="662">
        <v>300.86</v>
      </c>
      <c r="Q642" s="677">
        <v>0.39999999999999997</v>
      </c>
      <c r="R642" s="661">
        <v>2</v>
      </c>
      <c r="S642" s="677">
        <v>0.4</v>
      </c>
      <c r="T642" s="742">
        <v>1</v>
      </c>
      <c r="U642" s="700">
        <v>0.4</v>
      </c>
    </row>
    <row r="643" spans="1:21" ht="14.4" customHeight="1" x14ac:dyDescent="0.3">
      <c r="A643" s="660">
        <v>21</v>
      </c>
      <c r="B643" s="661" t="s">
        <v>572</v>
      </c>
      <c r="C643" s="661">
        <v>89301212</v>
      </c>
      <c r="D643" s="740" t="s">
        <v>4044</v>
      </c>
      <c r="E643" s="741" t="s">
        <v>2743</v>
      </c>
      <c r="F643" s="661" t="s">
        <v>2725</v>
      </c>
      <c r="G643" s="661" t="s">
        <v>3551</v>
      </c>
      <c r="H643" s="661" t="s">
        <v>573</v>
      </c>
      <c r="I643" s="661" t="s">
        <v>3552</v>
      </c>
      <c r="J643" s="661" t="s">
        <v>3553</v>
      </c>
      <c r="K643" s="661" t="s">
        <v>3554</v>
      </c>
      <c r="L643" s="662">
        <v>75.349999999999994</v>
      </c>
      <c r="M643" s="662">
        <v>150.69999999999999</v>
      </c>
      <c r="N643" s="661">
        <v>2</v>
      </c>
      <c r="O643" s="742">
        <v>1.5</v>
      </c>
      <c r="P643" s="662">
        <v>150.69999999999999</v>
      </c>
      <c r="Q643" s="677">
        <v>1</v>
      </c>
      <c r="R643" s="661">
        <v>2</v>
      </c>
      <c r="S643" s="677">
        <v>1</v>
      </c>
      <c r="T643" s="742">
        <v>1.5</v>
      </c>
      <c r="U643" s="700">
        <v>1</v>
      </c>
    </row>
    <row r="644" spans="1:21" ht="14.4" customHeight="1" x14ac:dyDescent="0.3">
      <c r="A644" s="660">
        <v>21</v>
      </c>
      <c r="B644" s="661" t="s">
        <v>572</v>
      </c>
      <c r="C644" s="661">
        <v>89301212</v>
      </c>
      <c r="D644" s="740" t="s">
        <v>4044</v>
      </c>
      <c r="E644" s="741" t="s">
        <v>2743</v>
      </c>
      <c r="F644" s="661" t="s">
        <v>2725</v>
      </c>
      <c r="G644" s="661" t="s">
        <v>3403</v>
      </c>
      <c r="H644" s="661" t="s">
        <v>573</v>
      </c>
      <c r="I644" s="661" t="s">
        <v>3404</v>
      </c>
      <c r="J644" s="661" t="s">
        <v>3405</v>
      </c>
      <c r="K644" s="661" t="s">
        <v>3406</v>
      </c>
      <c r="L644" s="662">
        <v>151.62</v>
      </c>
      <c r="M644" s="662">
        <v>1364.58</v>
      </c>
      <c r="N644" s="661">
        <v>9</v>
      </c>
      <c r="O644" s="742">
        <v>2.5</v>
      </c>
      <c r="P644" s="662">
        <v>454.86</v>
      </c>
      <c r="Q644" s="677">
        <v>0.33333333333333337</v>
      </c>
      <c r="R644" s="661">
        <v>3</v>
      </c>
      <c r="S644" s="677">
        <v>0.33333333333333331</v>
      </c>
      <c r="T644" s="742">
        <v>0.5</v>
      </c>
      <c r="U644" s="700">
        <v>0.2</v>
      </c>
    </row>
    <row r="645" spans="1:21" ht="14.4" customHeight="1" x14ac:dyDescent="0.3">
      <c r="A645" s="660">
        <v>21</v>
      </c>
      <c r="B645" s="661" t="s">
        <v>572</v>
      </c>
      <c r="C645" s="661">
        <v>89301212</v>
      </c>
      <c r="D645" s="740" t="s">
        <v>4044</v>
      </c>
      <c r="E645" s="741" t="s">
        <v>2743</v>
      </c>
      <c r="F645" s="661" t="s">
        <v>2725</v>
      </c>
      <c r="G645" s="661" t="s">
        <v>2928</v>
      </c>
      <c r="H645" s="661" t="s">
        <v>1429</v>
      </c>
      <c r="I645" s="661" t="s">
        <v>3053</v>
      </c>
      <c r="J645" s="661" t="s">
        <v>3054</v>
      </c>
      <c r="K645" s="661" t="s">
        <v>940</v>
      </c>
      <c r="L645" s="662">
        <v>184.74</v>
      </c>
      <c r="M645" s="662">
        <v>369.48</v>
      </c>
      <c r="N645" s="661">
        <v>2</v>
      </c>
      <c r="O645" s="742">
        <v>2</v>
      </c>
      <c r="P645" s="662"/>
      <c r="Q645" s="677">
        <v>0</v>
      </c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21</v>
      </c>
      <c r="B646" s="661" t="s">
        <v>572</v>
      </c>
      <c r="C646" s="661">
        <v>89301212</v>
      </c>
      <c r="D646" s="740" t="s">
        <v>4044</v>
      </c>
      <c r="E646" s="741" t="s">
        <v>2743</v>
      </c>
      <c r="F646" s="661" t="s">
        <v>2725</v>
      </c>
      <c r="G646" s="661" t="s">
        <v>3055</v>
      </c>
      <c r="H646" s="661" t="s">
        <v>573</v>
      </c>
      <c r="I646" s="661" t="s">
        <v>3411</v>
      </c>
      <c r="J646" s="661" t="s">
        <v>3186</v>
      </c>
      <c r="K646" s="661" t="s">
        <v>1362</v>
      </c>
      <c r="L646" s="662">
        <v>0</v>
      </c>
      <c r="M646" s="662">
        <v>0</v>
      </c>
      <c r="N646" s="661">
        <v>2</v>
      </c>
      <c r="O646" s="742">
        <v>1</v>
      </c>
      <c r="P646" s="662">
        <v>0</v>
      </c>
      <c r="Q646" s="677"/>
      <c r="R646" s="661">
        <v>1</v>
      </c>
      <c r="S646" s="677">
        <v>0.5</v>
      </c>
      <c r="T646" s="742">
        <v>0.5</v>
      </c>
      <c r="U646" s="700">
        <v>0.5</v>
      </c>
    </row>
    <row r="647" spans="1:21" ht="14.4" customHeight="1" x14ac:dyDescent="0.3">
      <c r="A647" s="660">
        <v>21</v>
      </c>
      <c r="B647" s="661" t="s">
        <v>572</v>
      </c>
      <c r="C647" s="661">
        <v>89301212</v>
      </c>
      <c r="D647" s="740" t="s">
        <v>4044</v>
      </c>
      <c r="E647" s="741" t="s">
        <v>2743</v>
      </c>
      <c r="F647" s="661" t="s">
        <v>2725</v>
      </c>
      <c r="G647" s="661" t="s">
        <v>3055</v>
      </c>
      <c r="H647" s="661" t="s">
        <v>573</v>
      </c>
      <c r="I647" s="661" t="s">
        <v>3555</v>
      </c>
      <c r="J647" s="661" t="s">
        <v>3186</v>
      </c>
      <c r="K647" s="661" t="s">
        <v>3415</v>
      </c>
      <c r="L647" s="662">
        <v>0</v>
      </c>
      <c r="M647" s="662">
        <v>0</v>
      </c>
      <c r="N647" s="661">
        <v>1</v>
      </c>
      <c r="O647" s="742">
        <v>1</v>
      </c>
      <c r="P647" s="662"/>
      <c r="Q647" s="677"/>
      <c r="R647" s="661"/>
      <c r="S647" s="677">
        <v>0</v>
      </c>
      <c r="T647" s="742"/>
      <c r="U647" s="700">
        <v>0</v>
      </c>
    </row>
    <row r="648" spans="1:21" ht="14.4" customHeight="1" x14ac:dyDescent="0.3">
      <c r="A648" s="660">
        <v>21</v>
      </c>
      <c r="B648" s="661" t="s">
        <v>572</v>
      </c>
      <c r="C648" s="661">
        <v>89301212</v>
      </c>
      <c r="D648" s="740" t="s">
        <v>4044</v>
      </c>
      <c r="E648" s="741" t="s">
        <v>2743</v>
      </c>
      <c r="F648" s="661" t="s">
        <v>2725</v>
      </c>
      <c r="G648" s="661" t="s">
        <v>3055</v>
      </c>
      <c r="H648" s="661" t="s">
        <v>573</v>
      </c>
      <c r="I648" s="661" t="s">
        <v>3556</v>
      </c>
      <c r="J648" s="661" t="s">
        <v>3244</v>
      </c>
      <c r="K648" s="661" t="s">
        <v>2894</v>
      </c>
      <c r="L648" s="662">
        <v>0</v>
      </c>
      <c r="M648" s="662">
        <v>0</v>
      </c>
      <c r="N648" s="661">
        <v>1</v>
      </c>
      <c r="O648" s="742">
        <v>0.5</v>
      </c>
      <c r="P648" s="662"/>
      <c r="Q648" s="677"/>
      <c r="R648" s="661"/>
      <c r="S648" s="677">
        <v>0</v>
      </c>
      <c r="T648" s="742"/>
      <c r="U648" s="700">
        <v>0</v>
      </c>
    </row>
    <row r="649" spans="1:21" ht="14.4" customHeight="1" x14ac:dyDescent="0.3">
      <c r="A649" s="660">
        <v>21</v>
      </c>
      <c r="B649" s="661" t="s">
        <v>572</v>
      </c>
      <c r="C649" s="661">
        <v>89301212</v>
      </c>
      <c r="D649" s="740" t="s">
        <v>4044</v>
      </c>
      <c r="E649" s="741" t="s">
        <v>2743</v>
      </c>
      <c r="F649" s="661" t="s">
        <v>2726</v>
      </c>
      <c r="G649" s="661" t="s">
        <v>2825</v>
      </c>
      <c r="H649" s="661" t="s">
        <v>573</v>
      </c>
      <c r="I649" s="661" t="s">
        <v>2826</v>
      </c>
      <c r="J649" s="661" t="s">
        <v>2827</v>
      </c>
      <c r="K649" s="661"/>
      <c r="L649" s="662">
        <v>0</v>
      </c>
      <c r="M649" s="662">
        <v>0</v>
      </c>
      <c r="N649" s="661">
        <v>2</v>
      </c>
      <c r="O649" s="742">
        <v>1.5</v>
      </c>
      <c r="P649" s="662"/>
      <c r="Q649" s="677"/>
      <c r="R649" s="661"/>
      <c r="S649" s="677">
        <v>0</v>
      </c>
      <c r="T649" s="742"/>
      <c r="U649" s="700">
        <v>0</v>
      </c>
    </row>
    <row r="650" spans="1:21" ht="14.4" customHeight="1" x14ac:dyDescent="0.3">
      <c r="A650" s="660">
        <v>21</v>
      </c>
      <c r="B650" s="661" t="s">
        <v>572</v>
      </c>
      <c r="C650" s="661">
        <v>89301212</v>
      </c>
      <c r="D650" s="740" t="s">
        <v>4044</v>
      </c>
      <c r="E650" s="741" t="s">
        <v>2743</v>
      </c>
      <c r="F650" s="661" t="s">
        <v>2726</v>
      </c>
      <c r="G650" s="661" t="s">
        <v>2825</v>
      </c>
      <c r="H650" s="661" t="s">
        <v>573</v>
      </c>
      <c r="I650" s="661" t="s">
        <v>3557</v>
      </c>
      <c r="J650" s="661" t="s">
        <v>2827</v>
      </c>
      <c r="K650" s="661"/>
      <c r="L650" s="662">
        <v>0</v>
      </c>
      <c r="M650" s="662">
        <v>0</v>
      </c>
      <c r="N650" s="661">
        <v>1</v>
      </c>
      <c r="O650" s="742">
        <v>1</v>
      </c>
      <c r="P650" s="662">
        <v>0</v>
      </c>
      <c r="Q650" s="677"/>
      <c r="R650" s="661">
        <v>1</v>
      </c>
      <c r="S650" s="677">
        <v>1</v>
      </c>
      <c r="T650" s="742">
        <v>1</v>
      </c>
      <c r="U650" s="700">
        <v>1</v>
      </c>
    </row>
    <row r="651" spans="1:21" ht="14.4" customHeight="1" x14ac:dyDescent="0.3">
      <c r="A651" s="660">
        <v>21</v>
      </c>
      <c r="B651" s="661" t="s">
        <v>572</v>
      </c>
      <c r="C651" s="661">
        <v>89301212</v>
      </c>
      <c r="D651" s="740" t="s">
        <v>4044</v>
      </c>
      <c r="E651" s="741" t="s">
        <v>2743</v>
      </c>
      <c r="F651" s="661" t="s">
        <v>2726</v>
      </c>
      <c r="G651" s="661" t="s">
        <v>2825</v>
      </c>
      <c r="H651" s="661" t="s">
        <v>573</v>
      </c>
      <c r="I651" s="661" t="s">
        <v>3558</v>
      </c>
      <c r="J651" s="661" t="s">
        <v>2827</v>
      </c>
      <c r="K651" s="661"/>
      <c r="L651" s="662">
        <v>0</v>
      </c>
      <c r="M651" s="662">
        <v>0</v>
      </c>
      <c r="N651" s="661">
        <v>1</v>
      </c>
      <c r="O651" s="742">
        <v>1</v>
      </c>
      <c r="P651" s="662"/>
      <c r="Q651" s="677"/>
      <c r="R651" s="661"/>
      <c r="S651" s="677">
        <v>0</v>
      </c>
      <c r="T651" s="742"/>
      <c r="U651" s="700">
        <v>0</v>
      </c>
    </row>
    <row r="652" spans="1:21" ht="14.4" customHeight="1" x14ac:dyDescent="0.3">
      <c r="A652" s="660">
        <v>21</v>
      </c>
      <c r="B652" s="661" t="s">
        <v>572</v>
      </c>
      <c r="C652" s="661">
        <v>89301212</v>
      </c>
      <c r="D652" s="740" t="s">
        <v>4044</v>
      </c>
      <c r="E652" s="741" t="s">
        <v>2743</v>
      </c>
      <c r="F652" s="661" t="s">
        <v>2727</v>
      </c>
      <c r="G652" s="661" t="s">
        <v>2873</v>
      </c>
      <c r="H652" s="661" t="s">
        <v>573</v>
      </c>
      <c r="I652" s="661" t="s">
        <v>2874</v>
      </c>
      <c r="J652" s="661" t="s">
        <v>2875</v>
      </c>
      <c r="K652" s="661" t="s">
        <v>2876</v>
      </c>
      <c r="L652" s="662">
        <v>1000</v>
      </c>
      <c r="M652" s="662">
        <v>1000</v>
      </c>
      <c r="N652" s="661">
        <v>1</v>
      </c>
      <c r="O652" s="742">
        <v>1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21</v>
      </c>
      <c r="B653" s="661" t="s">
        <v>572</v>
      </c>
      <c r="C653" s="661">
        <v>89301212</v>
      </c>
      <c r="D653" s="740" t="s">
        <v>4044</v>
      </c>
      <c r="E653" s="741" t="s">
        <v>2744</v>
      </c>
      <c r="F653" s="661" t="s">
        <v>2725</v>
      </c>
      <c r="G653" s="661" t="s">
        <v>3559</v>
      </c>
      <c r="H653" s="661" t="s">
        <v>573</v>
      </c>
      <c r="I653" s="661" t="s">
        <v>3560</v>
      </c>
      <c r="J653" s="661" t="s">
        <v>980</v>
      </c>
      <c r="K653" s="661" t="s">
        <v>3561</v>
      </c>
      <c r="L653" s="662">
        <v>43.76</v>
      </c>
      <c r="M653" s="662">
        <v>43.76</v>
      </c>
      <c r="N653" s="661">
        <v>1</v>
      </c>
      <c r="O653" s="742">
        <v>1</v>
      </c>
      <c r="P653" s="662">
        <v>43.76</v>
      </c>
      <c r="Q653" s="677">
        <v>1</v>
      </c>
      <c r="R653" s="661">
        <v>1</v>
      </c>
      <c r="S653" s="677">
        <v>1</v>
      </c>
      <c r="T653" s="742">
        <v>1</v>
      </c>
      <c r="U653" s="700">
        <v>1</v>
      </c>
    </row>
    <row r="654" spans="1:21" ht="14.4" customHeight="1" x14ac:dyDescent="0.3">
      <c r="A654" s="660">
        <v>21</v>
      </c>
      <c r="B654" s="661" t="s">
        <v>572</v>
      </c>
      <c r="C654" s="661">
        <v>89301212</v>
      </c>
      <c r="D654" s="740" t="s">
        <v>4044</v>
      </c>
      <c r="E654" s="741" t="s">
        <v>2744</v>
      </c>
      <c r="F654" s="661" t="s">
        <v>2725</v>
      </c>
      <c r="G654" s="661" t="s">
        <v>3219</v>
      </c>
      <c r="H654" s="661" t="s">
        <v>573</v>
      </c>
      <c r="I654" s="661" t="s">
        <v>3220</v>
      </c>
      <c r="J654" s="661" t="s">
        <v>3221</v>
      </c>
      <c r="K654" s="661" t="s">
        <v>3222</v>
      </c>
      <c r="L654" s="662">
        <v>48.09</v>
      </c>
      <c r="M654" s="662">
        <v>48.09</v>
      </c>
      <c r="N654" s="661">
        <v>1</v>
      </c>
      <c r="O654" s="742">
        <v>1</v>
      </c>
      <c r="P654" s="662"/>
      <c r="Q654" s="677">
        <v>0</v>
      </c>
      <c r="R654" s="661"/>
      <c r="S654" s="677">
        <v>0</v>
      </c>
      <c r="T654" s="742"/>
      <c r="U654" s="700">
        <v>0</v>
      </c>
    </row>
    <row r="655" spans="1:21" ht="14.4" customHeight="1" x14ac:dyDescent="0.3">
      <c r="A655" s="660">
        <v>21</v>
      </c>
      <c r="B655" s="661" t="s">
        <v>572</v>
      </c>
      <c r="C655" s="661">
        <v>89301212</v>
      </c>
      <c r="D655" s="740" t="s">
        <v>4044</v>
      </c>
      <c r="E655" s="741" t="s">
        <v>2744</v>
      </c>
      <c r="F655" s="661" t="s">
        <v>2725</v>
      </c>
      <c r="G655" s="661" t="s">
        <v>3117</v>
      </c>
      <c r="H655" s="661" t="s">
        <v>1429</v>
      </c>
      <c r="I655" s="661" t="s">
        <v>3225</v>
      </c>
      <c r="J655" s="661" t="s">
        <v>1592</v>
      </c>
      <c r="K655" s="661" t="s">
        <v>2646</v>
      </c>
      <c r="L655" s="662">
        <v>0</v>
      </c>
      <c r="M655" s="662">
        <v>0</v>
      </c>
      <c r="N655" s="661">
        <v>3</v>
      </c>
      <c r="O655" s="742">
        <v>1</v>
      </c>
      <c r="P655" s="662"/>
      <c r="Q655" s="677"/>
      <c r="R655" s="661"/>
      <c r="S655" s="677">
        <v>0</v>
      </c>
      <c r="T655" s="742"/>
      <c r="U655" s="700">
        <v>0</v>
      </c>
    </row>
    <row r="656" spans="1:21" ht="14.4" customHeight="1" x14ac:dyDescent="0.3">
      <c r="A656" s="660">
        <v>21</v>
      </c>
      <c r="B656" s="661" t="s">
        <v>572</v>
      </c>
      <c r="C656" s="661">
        <v>89301212</v>
      </c>
      <c r="D656" s="740" t="s">
        <v>4044</v>
      </c>
      <c r="E656" s="741" t="s">
        <v>2744</v>
      </c>
      <c r="F656" s="661" t="s">
        <v>2725</v>
      </c>
      <c r="G656" s="661" t="s">
        <v>3562</v>
      </c>
      <c r="H656" s="661" t="s">
        <v>573</v>
      </c>
      <c r="I656" s="661" t="s">
        <v>3563</v>
      </c>
      <c r="J656" s="661" t="s">
        <v>3564</v>
      </c>
      <c r="K656" s="661" t="s">
        <v>3565</v>
      </c>
      <c r="L656" s="662">
        <v>101.5</v>
      </c>
      <c r="M656" s="662">
        <v>101.5</v>
      </c>
      <c r="N656" s="661">
        <v>1</v>
      </c>
      <c r="O656" s="742">
        <v>1</v>
      </c>
      <c r="P656" s="662">
        <v>101.5</v>
      </c>
      <c r="Q656" s="677">
        <v>1</v>
      </c>
      <c r="R656" s="661">
        <v>1</v>
      </c>
      <c r="S656" s="677">
        <v>1</v>
      </c>
      <c r="T656" s="742">
        <v>1</v>
      </c>
      <c r="U656" s="700">
        <v>1</v>
      </c>
    </row>
    <row r="657" spans="1:21" ht="14.4" customHeight="1" x14ac:dyDescent="0.3">
      <c r="A657" s="660">
        <v>21</v>
      </c>
      <c r="B657" s="661" t="s">
        <v>572</v>
      </c>
      <c r="C657" s="661">
        <v>89301212</v>
      </c>
      <c r="D657" s="740" t="s">
        <v>4044</v>
      </c>
      <c r="E657" s="741" t="s">
        <v>2744</v>
      </c>
      <c r="F657" s="661" t="s">
        <v>2725</v>
      </c>
      <c r="G657" s="661" t="s">
        <v>2765</v>
      </c>
      <c r="H657" s="661" t="s">
        <v>573</v>
      </c>
      <c r="I657" s="661" t="s">
        <v>2766</v>
      </c>
      <c r="J657" s="661" t="s">
        <v>2767</v>
      </c>
      <c r="K657" s="661" t="s">
        <v>1745</v>
      </c>
      <c r="L657" s="662">
        <v>93.71</v>
      </c>
      <c r="M657" s="662">
        <v>93.71</v>
      </c>
      <c r="N657" s="661">
        <v>1</v>
      </c>
      <c r="O657" s="742">
        <v>1</v>
      </c>
      <c r="P657" s="662"/>
      <c r="Q657" s="677">
        <v>0</v>
      </c>
      <c r="R657" s="661"/>
      <c r="S657" s="677">
        <v>0</v>
      </c>
      <c r="T657" s="742"/>
      <c r="U657" s="700">
        <v>0</v>
      </c>
    </row>
    <row r="658" spans="1:21" ht="14.4" customHeight="1" x14ac:dyDescent="0.3">
      <c r="A658" s="660">
        <v>21</v>
      </c>
      <c r="B658" s="661" t="s">
        <v>572</v>
      </c>
      <c r="C658" s="661">
        <v>89301212</v>
      </c>
      <c r="D658" s="740" t="s">
        <v>4044</v>
      </c>
      <c r="E658" s="741" t="s">
        <v>2744</v>
      </c>
      <c r="F658" s="661" t="s">
        <v>2725</v>
      </c>
      <c r="G658" s="661" t="s">
        <v>2760</v>
      </c>
      <c r="H658" s="661" t="s">
        <v>1429</v>
      </c>
      <c r="I658" s="661" t="s">
        <v>1538</v>
      </c>
      <c r="J658" s="661" t="s">
        <v>1539</v>
      </c>
      <c r="K658" s="661" t="s">
        <v>1540</v>
      </c>
      <c r="L658" s="662">
        <v>475.77</v>
      </c>
      <c r="M658" s="662">
        <v>475.77</v>
      </c>
      <c r="N658" s="661">
        <v>1</v>
      </c>
      <c r="O658" s="742">
        <v>0.5</v>
      </c>
      <c r="P658" s="662">
        <v>475.77</v>
      </c>
      <c r="Q658" s="677">
        <v>1</v>
      </c>
      <c r="R658" s="661">
        <v>1</v>
      </c>
      <c r="S658" s="677">
        <v>1</v>
      </c>
      <c r="T658" s="742">
        <v>0.5</v>
      </c>
      <c r="U658" s="700">
        <v>1</v>
      </c>
    </row>
    <row r="659" spans="1:21" ht="14.4" customHeight="1" x14ac:dyDescent="0.3">
      <c r="A659" s="660">
        <v>21</v>
      </c>
      <c r="B659" s="661" t="s">
        <v>572</v>
      </c>
      <c r="C659" s="661">
        <v>89301212</v>
      </c>
      <c r="D659" s="740" t="s">
        <v>4044</v>
      </c>
      <c r="E659" s="741" t="s">
        <v>2744</v>
      </c>
      <c r="F659" s="661" t="s">
        <v>2725</v>
      </c>
      <c r="G659" s="661" t="s">
        <v>2760</v>
      </c>
      <c r="H659" s="661" t="s">
        <v>1429</v>
      </c>
      <c r="I659" s="661" t="s">
        <v>1553</v>
      </c>
      <c r="J659" s="661" t="s">
        <v>1554</v>
      </c>
      <c r="K659" s="661" t="s">
        <v>2613</v>
      </c>
      <c r="L659" s="662">
        <v>1300.49</v>
      </c>
      <c r="M659" s="662">
        <v>1300.49</v>
      </c>
      <c r="N659" s="661">
        <v>1</v>
      </c>
      <c r="O659" s="742">
        <v>0.5</v>
      </c>
      <c r="P659" s="662">
        <v>1300.49</v>
      </c>
      <c r="Q659" s="677">
        <v>1</v>
      </c>
      <c r="R659" s="661">
        <v>1</v>
      </c>
      <c r="S659" s="677">
        <v>1</v>
      </c>
      <c r="T659" s="742">
        <v>0.5</v>
      </c>
      <c r="U659" s="700">
        <v>1</v>
      </c>
    </row>
    <row r="660" spans="1:21" ht="14.4" customHeight="1" x14ac:dyDescent="0.3">
      <c r="A660" s="660">
        <v>21</v>
      </c>
      <c r="B660" s="661" t="s">
        <v>572</v>
      </c>
      <c r="C660" s="661">
        <v>89301212</v>
      </c>
      <c r="D660" s="740" t="s">
        <v>4044</v>
      </c>
      <c r="E660" s="741" t="s">
        <v>2744</v>
      </c>
      <c r="F660" s="661" t="s">
        <v>2725</v>
      </c>
      <c r="G660" s="661" t="s">
        <v>2918</v>
      </c>
      <c r="H660" s="661" t="s">
        <v>573</v>
      </c>
      <c r="I660" s="661" t="s">
        <v>2950</v>
      </c>
      <c r="J660" s="661" t="s">
        <v>1327</v>
      </c>
      <c r="K660" s="661" t="s">
        <v>1110</v>
      </c>
      <c r="L660" s="662">
        <v>54.23</v>
      </c>
      <c r="M660" s="662">
        <v>108.46</v>
      </c>
      <c r="N660" s="661">
        <v>2</v>
      </c>
      <c r="O660" s="742">
        <v>1</v>
      </c>
      <c r="P660" s="662">
        <v>108.46</v>
      </c>
      <c r="Q660" s="677">
        <v>1</v>
      </c>
      <c r="R660" s="661">
        <v>2</v>
      </c>
      <c r="S660" s="677">
        <v>1</v>
      </c>
      <c r="T660" s="742">
        <v>1</v>
      </c>
      <c r="U660" s="700">
        <v>1</v>
      </c>
    </row>
    <row r="661" spans="1:21" ht="14.4" customHeight="1" x14ac:dyDescent="0.3">
      <c r="A661" s="660">
        <v>21</v>
      </c>
      <c r="B661" s="661" t="s">
        <v>572</v>
      </c>
      <c r="C661" s="661">
        <v>89301212</v>
      </c>
      <c r="D661" s="740" t="s">
        <v>4044</v>
      </c>
      <c r="E661" s="741" t="s">
        <v>2744</v>
      </c>
      <c r="F661" s="661" t="s">
        <v>2725</v>
      </c>
      <c r="G661" s="661" t="s">
        <v>3566</v>
      </c>
      <c r="H661" s="661" t="s">
        <v>573</v>
      </c>
      <c r="I661" s="661" t="s">
        <v>3567</v>
      </c>
      <c r="J661" s="661" t="s">
        <v>3568</v>
      </c>
      <c r="K661" s="661" t="s">
        <v>3569</v>
      </c>
      <c r="L661" s="662">
        <v>0</v>
      </c>
      <c r="M661" s="662">
        <v>0</v>
      </c>
      <c r="N661" s="661">
        <v>1</v>
      </c>
      <c r="O661" s="742">
        <v>1</v>
      </c>
      <c r="P661" s="662"/>
      <c r="Q661" s="677"/>
      <c r="R661" s="661"/>
      <c r="S661" s="677">
        <v>0</v>
      </c>
      <c r="T661" s="742"/>
      <c r="U661" s="700">
        <v>0</v>
      </c>
    </row>
    <row r="662" spans="1:21" ht="14.4" customHeight="1" x14ac:dyDescent="0.3">
      <c r="A662" s="660">
        <v>21</v>
      </c>
      <c r="B662" s="661" t="s">
        <v>572</v>
      </c>
      <c r="C662" s="661">
        <v>89301212</v>
      </c>
      <c r="D662" s="740" t="s">
        <v>4044</v>
      </c>
      <c r="E662" s="741" t="s">
        <v>2744</v>
      </c>
      <c r="F662" s="661" t="s">
        <v>2725</v>
      </c>
      <c r="G662" s="661" t="s">
        <v>2922</v>
      </c>
      <c r="H662" s="661" t="s">
        <v>573</v>
      </c>
      <c r="I662" s="661" t="s">
        <v>776</v>
      </c>
      <c r="J662" s="661" t="s">
        <v>2923</v>
      </c>
      <c r="K662" s="661" t="s">
        <v>2924</v>
      </c>
      <c r="L662" s="662">
        <v>0</v>
      </c>
      <c r="M662" s="662">
        <v>0</v>
      </c>
      <c r="N662" s="661">
        <v>2</v>
      </c>
      <c r="O662" s="742">
        <v>1</v>
      </c>
      <c r="P662" s="662">
        <v>0</v>
      </c>
      <c r="Q662" s="677"/>
      <c r="R662" s="661">
        <v>2</v>
      </c>
      <c r="S662" s="677">
        <v>1</v>
      </c>
      <c r="T662" s="742">
        <v>1</v>
      </c>
      <c r="U662" s="700">
        <v>1</v>
      </c>
    </row>
    <row r="663" spans="1:21" ht="14.4" customHeight="1" x14ac:dyDescent="0.3">
      <c r="A663" s="660">
        <v>21</v>
      </c>
      <c r="B663" s="661" t="s">
        <v>572</v>
      </c>
      <c r="C663" s="661">
        <v>89301212</v>
      </c>
      <c r="D663" s="740" t="s">
        <v>4044</v>
      </c>
      <c r="E663" s="741" t="s">
        <v>2744</v>
      </c>
      <c r="F663" s="661" t="s">
        <v>2725</v>
      </c>
      <c r="G663" s="661" t="s">
        <v>3055</v>
      </c>
      <c r="H663" s="661" t="s">
        <v>573</v>
      </c>
      <c r="I663" s="661" t="s">
        <v>3411</v>
      </c>
      <c r="J663" s="661" t="s">
        <v>3186</v>
      </c>
      <c r="K663" s="661" t="s">
        <v>1362</v>
      </c>
      <c r="L663" s="662">
        <v>0</v>
      </c>
      <c r="M663" s="662">
        <v>0</v>
      </c>
      <c r="N663" s="661">
        <v>1</v>
      </c>
      <c r="O663" s="742">
        <v>1</v>
      </c>
      <c r="P663" s="662">
        <v>0</v>
      </c>
      <c r="Q663" s="677"/>
      <c r="R663" s="661">
        <v>1</v>
      </c>
      <c r="S663" s="677">
        <v>1</v>
      </c>
      <c r="T663" s="742">
        <v>1</v>
      </c>
      <c r="U663" s="700">
        <v>1</v>
      </c>
    </row>
    <row r="664" spans="1:21" ht="14.4" customHeight="1" x14ac:dyDescent="0.3">
      <c r="A664" s="660">
        <v>21</v>
      </c>
      <c r="B664" s="661" t="s">
        <v>572</v>
      </c>
      <c r="C664" s="661">
        <v>89301212</v>
      </c>
      <c r="D664" s="740" t="s">
        <v>4044</v>
      </c>
      <c r="E664" s="741" t="s">
        <v>2745</v>
      </c>
      <c r="F664" s="661" t="s">
        <v>2725</v>
      </c>
      <c r="G664" s="661" t="s">
        <v>2963</v>
      </c>
      <c r="H664" s="661" t="s">
        <v>573</v>
      </c>
      <c r="I664" s="661" t="s">
        <v>662</v>
      </c>
      <c r="J664" s="661" t="s">
        <v>3570</v>
      </c>
      <c r="K664" s="661" t="s">
        <v>3392</v>
      </c>
      <c r="L664" s="662">
        <v>13.58</v>
      </c>
      <c r="M664" s="662">
        <v>27.16</v>
      </c>
      <c r="N664" s="661">
        <v>2</v>
      </c>
      <c r="O664" s="742">
        <v>0.5</v>
      </c>
      <c r="P664" s="662"/>
      <c r="Q664" s="677">
        <v>0</v>
      </c>
      <c r="R664" s="661"/>
      <c r="S664" s="677">
        <v>0</v>
      </c>
      <c r="T664" s="742"/>
      <c r="U664" s="700">
        <v>0</v>
      </c>
    </row>
    <row r="665" spans="1:21" ht="14.4" customHeight="1" x14ac:dyDescent="0.3">
      <c r="A665" s="660">
        <v>21</v>
      </c>
      <c r="B665" s="661" t="s">
        <v>572</v>
      </c>
      <c r="C665" s="661">
        <v>89301212</v>
      </c>
      <c r="D665" s="740" t="s">
        <v>4044</v>
      </c>
      <c r="E665" s="741" t="s">
        <v>2745</v>
      </c>
      <c r="F665" s="661" t="s">
        <v>2725</v>
      </c>
      <c r="G665" s="661" t="s">
        <v>2896</v>
      </c>
      <c r="H665" s="661" t="s">
        <v>573</v>
      </c>
      <c r="I665" s="661" t="s">
        <v>3571</v>
      </c>
      <c r="J665" s="661" t="s">
        <v>3572</v>
      </c>
      <c r="K665" s="661" t="s">
        <v>3573</v>
      </c>
      <c r="L665" s="662">
        <v>74.06</v>
      </c>
      <c r="M665" s="662">
        <v>74.06</v>
      </c>
      <c r="N665" s="661">
        <v>1</v>
      </c>
      <c r="O665" s="742">
        <v>0.5</v>
      </c>
      <c r="P665" s="662">
        <v>74.06</v>
      </c>
      <c r="Q665" s="677">
        <v>1</v>
      </c>
      <c r="R665" s="661">
        <v>1</v>
      </c>
      <c r="S665" s="677">
        <v>1</v>
      </c>
      <c r="T665" s="742">
        <v>0.5</v>
      </c>
      <c r="U665" s="700">
        <v>1</v>
      </c>
    </row>
    <row r="666" spans="1:21" ht="14.4" customHeight="1" x14ac:dyDescent="0.3">
      <c r="A666" s="660">
        <v>21</v>
      </c>
      <c r="B666" s="661" t="s">
        <v>572</v>
      </c>
      <c r="C666" s="661">
        <v>89301212</v>
      </c>
      <c r="D666" s="740" t="s">
        <v>4044</v>
      </c>
      <c r="E666" s="741" t="s">
        <v>2745</v>
      </c>
      <c r="F666" s="661" t="s">
        <v>2725</v>
      </c>
      <c r="G666" s="661" t="s">
        <v>2801</v>
      </c>
      <c r="H666" s="661" t="s">
        <v>573</v>
      </c>
      <c r="I666" s="661" t="s">
        <v>3030</v>
      </c>
      <c r="J666" s="661" t="s">
        <v>3031</v>
      </c>
      <c r="K666" s="661" t="s">
        <v>3032</v>
      </c>
      <c r="L666" s="662">
        <v>0</v>
      </c>
      <c r="M666" s="662">
        <v>0</v>
      </c>
      <c r="N666" s="661">
        <v>1</v>
      </c>
      <c r="O666" s="742">
        <v>1</v>
      </c>
      <c r="P666" s="662">
        <v>0</v>
      </c>
      <c r="Q666" s="677"/>
      <c r="R666" s="661">
        <v>1</v>
      </c>
      <c r="S666" s="677">
        <v>1</v>
      </c>
      <c r="T666" s="742">
        <v>1</v>
      </c>
      <c r="U666" s="700">
        <v>1</v>
      </c>
    </row>
    <row r="667" spans="1:21" ht="14.4" customHeight="1" x14ac:dyDescent="0.3">
      <c r="A667" s="660">
        <v>21</v>
      </c>
      <c r="B667" s="661" t="s">
        <v>572</v>
      </c>
      <c r="C667" s="661">
        <v>89301212</v>
      </c>
      <c r="D667" s="740" t="s">
        <v>4044</v>
      </c>
      <c r="E667" s="741" t="s">
        <v>2745</v>
      </c>
      <c r="F667" s="661" t="s">
        <v>2725</v>
      </c>
      <c r="G667" s="661" t="s">
        <v>3128</v>
      </c>
      <c r="H667" s="661" t="s">
        <v>1429</v>
      </c>
      <c r="I667" s="661" t="s">
        <v>1435</v>
      </c>
      <c r="J667" s="661" t="s">
        <v>1436</v>
      </c>
      <c r="K667" s="661" t="s">
        <v>2649</v>
      </c>
      <c r="L667" s="662">
        <v>48.42</v>
      </c>
      <c r="M667" s="662">
        <v>48.42</v>
      </c>
      <c r="N667" s="661">
        <v>1</v>
      </c>
      <c r="O667" s="742">
        <v>1</v>
      </c>
      <c r="P667" s="662">
        <v>48.42</v>
      </c>
      <c r="Q667" s="677">
        <v>1</v>
      </c>
      <c r="R667" s="661">
        <v>1</v>
      </c>
      <c r="S667" s="677">
        <v>1</v>
      </c>
      <c r="T667" s="742">
        <v>1</v>
      </c>
      <c r="U667" s="700">
        <v>1</v>
      </c>
    </row>
    <row r="668" spans="1:21" ht="14.4" customHeight="1" x14ac:dyDescent="0.3">
      <c r="A668" s="660">
        <v>21</v>
      </c>
      <c r="B668" s="661" t="s">
        <v>572</v>
      </c>
      <c r="C668" s="661">
        <v>89301212</v>
      </c>
      <c r="D668" s="740" t="s">
        <v>4044</v>
      </c>
      <c r="E668" s="741" t="s">
        <v>2745</v>
      </c>
      <c r="F668" s="661" t="s">
        <v>2725</v>
      </c>
      <c r="G668" s="661" t="s">
        <v>3574</v>
      </c>
      <c r="H668" s="661" t="s">
        <v>573</v>
      </c>
      <c r="I668" s="661" t="s">
        <v>1792</v>
      </c>
      <c r="J668" s="661" t="s">
        <v>3575</v>
      </c>
      <c r="K668" s="661" t="s">
        <v>2927</v>
      </c>
      <c r="L668" s="662">
        <v>0</v>
      </c>
      <c r="M668" s="662">
        <v>0</v>
      </c>
      <c r="N668" s="661">
        <v>3</v>
      </c>
      <c r="O668" s="742">
        <v>0.5</v>
      </c>
      <c r="P668" s="662"/>
      <c r="Q668" s="677"/>
      <c r="R668" s="661"/>
      <c r="S668" s="677">
        <v>0</v>
      </c>
      <c r="T668" s="742"/>
      <c r="U668" s="700">
        <v>0</v>
      </c>
    </row>
    <row r="669" spans="1:21" ht="14.4" customHeight="1" x14ac:dyDescent="0.3">
      <c r="A669" s="660">
        <v>21</v>
      </c>
      <c r="B669" s="661" t="s">
        <v>572</v>
      </c>
      <c r="C669" s="661">
        <v>89301212</v>
      </c>
      <c r="D669" s="740" t="s">
        <v>4044</v>
      </c>
      <c r="E669" s="741" t="s">
        <v>2745</v>
      </c>
      <c r="F669" s="661" t="s">
        <v>2725</v>
      </c>
      <c r="G669" s="661" t="s">
        <v>3171</v>
      </c>
      <c r="H669" s="661" t="s">
        <v>573</v>
      </c>
      <c r="I669" s="661" t="s">
        <v>3576</v>
      </c>
      <c r="J669" s="661" t="s">
        <v>3577</v>
      </c>
      <c r="K669" s="661" t="s">
        <v>3578</v>
      </c>
      <c r="L669" s="662">
        <v>0</v>
      </c>
      <c r="M669" s="662">
        <v>0</v>
      </c>
      <c r="N669" s="661">
        <v>1</v>
      </c>
      <c r="O669" s="742">
        <v>1</v>
      </c>
      <c r="P669" s="662"/>
      <c r="Q669" s="677"/>
      <c r="R669" s="661"/>
      <c r="S669" s="677">
        <v>0</v>
      </c>
      <c r="T669" s="742"/>
      <c r="U669" s="700">
        <v>0</v>
      </c>
    </row>
    <row r="670" spans="1:21" ht="14.4" customHeight="1" x14ac:dyDescent="0.3">
      <c r="A670" s="660">
        <v>21</v>
      </c>
      <c r="B670" s="661" t="s">
        <v>572</v>
      </c>
      <c r="C670" s="661">
        <v>89301212</v>
      </c>
      <c r="D670" s="740" t="s">
        <v>4044</v>
      </c>
      <c r="E670" s="741" t="s">
        <v>2745</v>
      </c>
      <c r="F670" s="661" t="s">
        <v>2725</v>
      </c>
      <c r="G670" s="661" t="s">
        <v>3055</v>
      </c>
      <c r="H670" s="661" t="s">
        <v>573</v>
      </c>
      <c r="I670" s="661" t="s">
        <v>3243</v>
      </c>
      <c r="J670" s="661" t="s">
        <v>3244</v>
      </c>
      <c r="K670" s="661" t="s">
        <v>1362</v>
      </c>
      <c r="L670" s="662">
        <v>0</v>
      </c>
      <c r="M670" s="662">
        <v>0</v>
      </c>
      <c r="N670" s="661">
        <v>2</v>
      </c>
      <c r="O670" s="742">
        <v>1</v>
      </c>
      <c r="P670" s="662">
        <v>0</v>
      </c>
      <c r="Q670" s="677"/>
      <c r="R670" s="661">
        <v>2</v>
      </c>
      <c r="S670" s="677">
        <v>1</v>
      </c>
      <c r="T670" s="742">
        <v>1</v>
      </c>
      <c r="U670" s="700">
        <v>1</v>
      </c>
    </row>
    <row r="671" spans="1:21" ht="14.4" customHeight="1" x14ac:dyDescent="0.3">
      <c r="A671" s="660">
        <v>21</v>
      </c>
      <c r="B671" s="661" t="s">
        <v>572</v>
      </c>
      <c r="C671" s="661">
        <v>89301212</v>
      </c>
      <c r="D671" s="740" t="s">
        <v>4044</v>
      </c>
      <c r="E671" s="741" t="s">
        <v>2745</v>
      </c>
      <c r="F671" s="661" t="s">
        <v>2725</v>
      </c>
      <c r="G671" s="661" t="s">
        <v>3055</v>
      </c>
      <c r="H671" s="661" t="s">
        <v>573</v>
      </c>
      <c r="I671" s="661" t="s">
        <v>3579</v>
      </c>
      <c r="J671" s="661" t="s">
        <v>3417</v>
      </c>
      <c r="K671" s="661" t="s">
        <v>2101</v>
      </c>
      <c r="L671" s="662">
        <v>0</v>
      </c>
      <c r="M671" s="662">
        <v>0</v>
      </c>
      <c r="N671" s="661">
        <v>2</v>
      </c>
      <c r="O671" s="742">
        <v>1</v>
      </c>
      <c r="P671" s="662">
        <v>0</v>
      </c>
      <c r="Q671" s="677"/>
      <c r="R671" s="661">
        <v>1</v>
      </c>
      <c r="S671" s="677">
        <v>0.5</v>
      </c>
      <c r="T671" s="742">
        <v>0.5</v>
      </c>
      <c r="U671" s="700">
        <v>0.5</v>
      </c>
    </row>
    <row r="672" spans="1:21" ht="14.4" customHeight="1" x14ac:dyDescent="0.3">
      <c r="A672" s="660">
        <v>21</v>
      </c>
      <c r="B672" s="661" t="s">
        <v>572</v>
      </c>
      <c r="C672" s="661">
        <v>89301212</v>
      </c>
      <c r="D672" s="740" t="s">
        <v>4044</v>
      </c>
      <c r="E672" s="741" t="s">
        <v>2745</v>
      </c>
      <c r="F672" s="661" t="s">
        <v>2725</v>
      </c>
      <c r="G672" s="661" t="s">
        <v>3055</v>
      </c>
      <c r="H672" s="661" t="s">
        <v>573</v>
      </c>
      <c r="I672" s="661" t="s">
        <v>2146</v>
      </c>
      <c r="J672" s="661" t="s">
        <v>1361</v>
      </c>
      <c r="K672" s="661" t="s">
        <v>2101</v>
      </c>
      <c r="L672" s="662">
        <v>0</v>
      </c>
      <c r="M672" s="662">
        <v>0</v>
      </c>
      <c r="N672" s="661">
        <v>1</v>
      </c>
      <c r="O672" s="742">
        <v>0.5</v>
      </c>
      <c r="P672" s="662"/>
      <c r="Q672" s="677"/>
      <c r="R672" s="661"/>
      <c r="S672" s="677">
        <v>0</v>
      </c>
      <c r="T672" s="742"/>
      <c r="U672" s="700">
        <v>0</v>
      </c>
    </row>
    <row r="673" spans="1:21" ht="14.4" customHeight="1" x14ac:dyDescent="0.3">
      <c r="A673" s="660">
        <v>21</v>
      </c>
      <c r="B673" s="661" t="s">
        <v>572</v>
      </c>
      <c r="C673" s="661">
        <v>89301212</v>
      </c>
      <c r="D673" s="740" t="s">
        <v>4044</v>
      </c>
      <c r="E673" s="741" t="s">
        <v>2746</v>
      </c>
      <c r="F673" s="661" t="s">
        <v>2725</v>
      </c>
      <c r="G673" s="661" t="s">
        <v>3426</v>
      </c>
      <c r="H673" s="661" t="s">
        <v>573</v>
      </c>
      <c r="I673" s="661" t="s">
        <v>3580</v>
      </c>
      <c r="J673" s="661" t="s">
        <v>3581</v>
      </c>
      <c r="K673" s="661" t="s">
        <v>1962</v>
      </c>
      <c r="L673" s="662">
        <v>263.26</v>
      </c>
      <c r="M673" s="662">
        <v>263.26</v>
      </c>
      <c r="N673" s="661">
        <v>1</v>
      </c>
      <c r="O673" s="742">
        <v>1</v>
      </c>
      <c r="P673" s="662"/>
      <c r="Q673" s="677">
        <v>0</v>
      </c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21</v>
      </c>
      <c r="B674" s="661" t="s">
        <v>572</v>
      </c>
      <c r="C674" s="661">
        <v>89301212</v>
      </c>
      <c r="D674" s="740" t="s">
        <v>4044</v>
      </c>
      <c r="E674" s="741" t="s">
        <v>2746</v>
      </c>
      <c r="F674" s="661" t="s">
        <v>2725</v>
      </c>
      <c r="G674" s="661" t="s">
        <v>2877</v>
      </c>
      <c r="H674" s="661" t="s">
        <v>573</v>
      </c>
      <c r="I674" s="661" t="s">
        <v>2878</v>
      </c>
      <c r="J674" s="661" t="s">
        <v>651</v>
      </c>
      <c r="K674" s="661" t="s">
        <v>2879</v>
      </c>
      <c r="L674" s="662">
        <v>135.25</v>
      </c>
      <c r="M674" s="662">
        <v>135.25</v>
      </c>
      <c r="N674" s="661">
        <v>1</v>
      </c>
      <c r="O674" s="742">
        <v>0.5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21</v>
      </c>
      <c r="B675" s="661" t="s">
        <v>572</v>
      </c>
      <c r="C675" s="661">
        <v>89301212</v>
      </c>
      <c r="D675" s="740" t="s">
        <v>4044</v>
      </c>
      <c r="E675" s="741" t="s">
        <v>2746</v>
      </c>
      <c r="F675" s="661" t="s">
        <v>2725</v>
      </c>
      <c r="G675" s="661" t="s">
        <v>2830</v>
      </c>
      <c r="H675" s="661" t="s">
        <v>573</v>
      </c>
      <c r="I675" s="661" t="s">
        <v>3582</v>
      </c>
      <c r="J675" s="661" t="s">
        <v>3583</v>
      </c>
      <c r="K675" s="661" t="s">
        <v>3584</v>
      </c>
      <c r="L675" s="662">
        <v>149.52000000000001</v>
      </c>
      <c r="M675" s="662">
        <v>149.52000000000001</v>
      </c>
      <c r="N675" s="661">
        <v>1</v>
      </c>
      <c r="O675" s="742">
        <v>1</v>
      </c>
      <c r="P675" s="662"/>
      <c r="Q675" s="677">
        <v>0</v>
      </c>
      <c r="R675" s="661"/>
      <c r="S675" s="677">
        <v>0</v>
      </c>
      <c r="T675" s="742"/>
      <c r="U675" s="700">
        <v>0</v>
      </c>
    </row>
    <row r="676" spans="1:21" ht="14.4" customHeight="1" x14ac:dyDescent="0.3">
      <c r="A676" s="660">
        <v>21</v>
      </c>
      <c r="B676" s="661" t="s">
        <v>572</v>
      </c>
      <c r="C676" s="661">
        <v>89301212</v>
      </c>
      <c r="D676" s="740" t="s">
        <v>4044</v>
      </c>
      <c r="E676" s="741" t="s">
        <v>2746</v>
      </c>
      <c r="F676" s="661" t="s">
        <v>2725</v>
      </c>
      <c r="G676" s="661" t="s">
        <v>2779</v>
      </c>
      <c r="H676" s="661" t="s">
        <v>573</v>
      </c>
      <c r="I676" s="661" t="s">
        <v>2780</v>
      </c>
      <c r="J676" s="661" t="s">
        <v>2781</v>
      </c>
      <c r="K676" s="661" t="s">
        <v>2782</v>
      </c>
      <c r="L676" s="662">
        <v>1540.82</v>
      </c>
      <c r="M676" s="662">
        <v>1540.82</v>
      </c>
      <c r="N676" s="661">
        <v>1</v>
      </c>
      <c r="O676" s="742">
        <v>1</v>
      </c>
      <c r="P676" s="662">
        <v>1540.82</v>
      </c>
      <c r="Q676" s="677">
        <v>1</v>
      </c>
      <c r="R676" s="661">
        <v>1</v>
      </c>
      <c r="S676" s="677">
        <v>1</v>
      </c>
      <c r="T676" s="742">
        <v>1</v>
      </c>
      <c r="U676" s="700">
        <v>1</v>
      </c>
    </row>
    <row r="677" spans="1:21" ht="14.4" customHeight="1" x14ac:dyDescent="0.3">
      <c r="A677" s="660">
        <v>21</v>
      </c>
      <c r="B677" s="661" t="s">
        <v>572</v>
      </c>
      <c r="C677" s="661">
        <v>89301212</v>
      </c>
      <c r="D677" s="740" t="s">
        <v>4044</v>
      </c>
      <c r="E677" s="741" t="s">
        <v>2746</v>
      </c>
      <c r="F677" s="661" t="s">
        <v>2725</v>
      </c>
      <c r="G677" s="661" t="s">
        <v>2779</v>
      </c>
      <c r="H677" s="661" t="s">
        <v>573</v>
      </c>
      <c r="I677" s="661" t="s">
        <v>3585</v>
      </c>
      <c r="J677" s="661" t="s">
        <v>3586</v>
      </c>
      <c r="K677" s="661" t="s">
        <v>3587</v>
      </c>
      <c r="L677" s="662">
        <v>0</v>
      </c>
      <c r="M677" s="662">
        <v>0</v>
      </c>
      <c r="N677" s="661">
        <v>1</v>
      </c>
      <c r="O677" s="742">
        <v>1</v>
      </c>
      <c r="P677" s="662"/>
      <c r="Q677" s="677"/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21</v>
      </c>
      <c r="B678" s="661" t="s">
        <v>572</v>
      </c>
      <c r="C678" s="661">
        <v>89301212</v>
      </c>
      <c r="D678" s="740" t="s">
        <v>4044</v>
      </c>
      <c r="E678" s="741" t="s">
        <v>2746</v>
      </c>
      <c r="F678" s="661" t="s">
        <v>2725</v>
      </c>
      <c r="G678" s="661" t="s">
        <v>3485</v>
      </c>
      <c r="H678" s="661" t="s">
        <v>1429</v>
      </c>
      <c r="I678" s="661" t="s">
        <v>3486</v>
      </c>
      <c r="J678" s="661" t="s">
        <v>3487</v>
      </c>
      <c r="K678" s="661" t="s">
        <v>3111</v>
      </c>
      <c r="L678" s="662">
        <v>206.89</v>
      </c>
      <c r="M678" s="662">
        <v>206.89</v>
      </c>
      <c r="N678" s="661">
        <v>1</v>
      </c>
      <c r="O678" s="742">
        <v>0.5</v>
      </c>
      <c r="P678" s="662">
        <v>206.89</v>
      </c>
      <c r="Q678" s="677">
        <v>1</v>
      </c>
      <c r="R678" s="661">
        <v>1</v>
      </c>
      <c r="S678" s="677">
        <v>1</v>
      </c>
      <c r="T678" s="742">
        <v>0.5</v>
      </c>
      <c r="U678" s="700">
        <v>1</v>
      </c>
    </row>
    <row r="679" spans="1:21" ht="14.4" customHeight="1" x14ac:dyDescent="0.3">
      <c r="A679" s="660">
        <v>21</v>
      </c>
      <c r="B679" s="661" t="s">
        <v>572</v>
      </c>
      <c r="C679" s="661">
        <v>89301212</v>
      </c>
      <c r="D679" s="740" t="s">
        <v>4044</v>
      </c>
      <c r="E679" s="741" t="s">
        <v>2746</v>
      </c>
      <c r="F679" s="661" t="s">
        <v>2725</v>
      </c>
      <c r="G679" s="661" t="s">
        <v>2996</v>
      </c>
      <c r="H679" s="661" t="s">
        <v>573</v>
      </c>
      <c r="I679" s="661" t="s">
        <v>834</v>
      </c>
      <c r="J679" s="661" t="s">
        <v>2997</v>
      </c>
      <c r="K679" s="661" t="s">
        <v>2998</v>
      </c>
      <c r="L679" s="662">
        <v>0</v>
      </c>
      <c r="M679" s="662">
        <v>0</v>
      </c>
      <c r="N679" s="661">
        <v>1</v>
      </c>
      <c r="O679" s="742">
        <v>1</v>
      </c>
      <c r="P679" s="662"/>
      <c r="Q679" s="677"/>
      <c r="R679" s="661"/>
      <c r="S679" s="677">
        <v>0</v>
      </c>
      <c r="T679" s="742"/>
      <c r="U679" s="700">
        <v>0</v>
      </c>
    </row>
    <row r="680" spans="1:21" ht="14.4" customHeight="1" x14ac:dyDescent="0.3">
      <c r="A680" s="660">
        <v>21</v>
      </c>
      <c r="B680" s="661" t="s">
        <v>572</v>
      </c>
      <c r="C680" s="661">
        <v>89301212</v>
      </c>
      <c r="D680" s="740" t="s">
        <v>4044</v>
      </c>
      <c r="E680" s="741" t="s">
        <v>2746</v>
      </c>
      <c r="F680" s="661" t="s">
        <v>2725</v>
      </c>
      <c r="G680" s="661" t="s">
        <v>3588</v>
      </c>
      <c r="H680" s="661" t="s">
        <v>573</v>
      </c>
      <c r="I680" s="661" t="s">
        <v>998</v>
      </c>
      <c r="J680" s="661" t="s">
        <v>719</v>
      </c>
      <c r="K680" s="661" t="s">
        <v>3589</v>
      </c>
      <c r="L680" s="662">
        <v>0</v>
      </c>
      <c r="M680" s="662">
        <v>0</v>
      </c>
      <c r="N680" s="661">
        <v>1</v>
      </c>
      <c r="O680" s="742">
        <v>1</v>
      </c>
      <c r="P680" s="662"/>
      <c r="Q680" s="677"/>
      <c r="R680" s="661"/>
      <c r="S680" s="677">
        <v>0</v>
      </c>
      <c r="T680" s="742"/>
      <c r="U680" s="700">
        <v>0</v>
      </c>
    </row>
    <row r="681" spans="1:21" ht="14.4" customHeight="1" x14ac:dyDescent="0.3">
      <c r="A681" s="660">
        <v>21</v>
      </c>
      <c r="B681" s="661" t="s">
        <v>572</v>
      </c>
      <c r="C681" s="661">
        <v>89301212</v>
      </c>
      <c r="D681" s="740" t="s">
        <v>4044</v>
      </c>
      <c r="E681" s="741" t="s">
        <v>2746</v>
      </c>
      <c r="F681" s="661" t="s">
        <v>2725</v>
      </c>
      <c r="G681" s="661" t="s">
        <v>2895</v>
      </c>
      <c r="H681" s="661" t="s">
        <v>1429</v>
      </c>
      <c r="I681" s="661" t="s">
        <v>3590</v>
      </c>
      <c r="J681" s="661" t="s">
        <v>1546</v>
      </c>
      <c r="K681" s="661" t="s">
        <v>3591</v>
      </c>
      <c r="L681" s="662">
        <v>264</v>
      </c>
      <c r="M681" s="662">
        <v>528</v>
      </c>
      <c r="N681" s="661">
        <v>2</v>
      </c>
      <c r="O681" s="742">
        <v>0.5</v>
      </c>
      <c r="P681" s="662"/>
      <c r="Q681" s="677">
        <v>0</v>
      </c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21</v>
      </c>
      <c r="B682" s="661" t="s">
        <v>572</v>
      </c>
      <c r="C682" s="661">
        <v>89301212</v>
      </c>
      <c r="D682" s="740" t="s">
        <v>4044</v>
      </c>
      <c r="E682" s="741" t="s">
        <v>2746</v>
      </c>
      <c r="F682" s="661" t="s">
        <v>2725</v>
      </c>
      <c r="G682" s="661" t="s">
        <v>2895</v>
      </c>
      <c r="H682" s="661" t="s">
        <v>1429</v>
      </c>
      <c r="I682" s="661" t="s">
        <v>1545</v>
      </c>
      <c r="J682" s="661" t="s">
        <v>1546</v>
      </c>
      <c r="K682" s="661" t="s">
        <v>2666</v>
      </c>
      <c r="L682" s="662">
        <v>132</v>
      </c>
      <c r="M682" s="662">
        <v>396</v>
      </c>
      <c r="N682" s="661">
        <v>3</v>
      </c>
      <c r="O682" s="742">
        <v>2</v>
      </c>
      <c r="P682" s="662"/>
      <c r="Q682" s="677">
        <v>0</v>
      </c>
      <c r="R682" s="661"/>
      <c r="S682" s="677">
        <v>0</v>
      </c>
      <c r="T682" s="742"/>
      <c r="U682" s="700">
        <v>0</v>
      </c>
    </row>
    <row r="683" spans="1:21" ht="14.4" customHeight="1" x14ac:dyDescent="0.3">
      <c r="A683" s="660">
        <v>21</v>
      </c>
      <c r="B683" s="661" t="s">
        <v>572</v>
      </c>
      <c r="C683" s="661">
        <v>89301212</v>
      </c>
      <c r="D683" s="740" t="s">
        <v>4044</v>
      </c>
      <c r="E683" s="741" t="s">
        <v>2746</v>
      </c>
      <c r="F683" s="661" t="s">
        <v>2725</v>
      </c>
      <c r="G683" s="661" t="s">
        <v>2761</v>
      </c>
      <c r="H683" s="661" t="s">
        <v>573</v>
      </c>
      <c r="I683" s="661" t="s">
        <v>1062</v>
      </c>
      <c r="J683" s="661" t="s">
        <v>1063</v>
      </c>
      <c r="K683" s="661" t="s">
        <v>1064</v>
      </c>
      <c r="L683" s="662">
        <v>344</v>
      </c>
      <c r="M683" s="662">
        <v>1376</v>
      </c>
      <c r="N683" s="661">
        <v>4</v>
      </c>
      <c r="O683" s="742">
        <v>1</v>
      </c>
      <c r="P683" s="662">
        <v>1376</v>
      </c>
      <c r="Q683" s="677">
        <v>1</v>
      </c>
      <c r="R683" s="661">
        <v>4</v>
      </c>
      <c r="S683" s="677">
        <v>1</v>
      </c>
      <c r="T683" s="742">
        <v>1</v>
      </c>
      <c r="U683" s="700">
        <v>1</v>
      </c>
    </row>
    <row r="684" spans="1:21" ht="14.4" customHeight="1" x14ac:dyDescent="0.3">
      <c r="A684" s="660">
        <v>21</v>
      </c>
      <c r="B684" s="661" t="s">
        <v>572</v>
      </c>
      <c r="C684" s="661">
        <v>89301212</v>
      </c>
      <c r="D684" s="740" t="s">
        <v>4044</v>
      </c>
      <c r="E684" s="741" t="s">
        <v>2746</v>
      </c>
      <c r="F684" s="661" t="s">
        <v>2725</v>
      </c>
      <c r="G684" s="661" t="s">
        <v>2761</v>
      </c>
      <c r="H684" s="661" t="s">
        <v>573</v>
      </c>
      <c r="I684" s="661" t="s">
        <v>2770</v>
      </c>
      <c r="J684" s="661" t="s">
        <v>1063</v>
      </c>
      <c r="K684" s="661" t="s">
        <v>1514</v>
      </c>
      <c r="L684" s="662">
        <v>0</v>
      </c>
      <c r="M684" s="662">
        <v>0</v>
      </c>
      <c r="N684" s="661">
        <v>4</v>
      </c>
      <c r="O684" s="742">
        <v>2.5</v>
      </c>
      <c r="P684" s="662">
        <v>0</v>
      </c>
      <c r="Q684" s="677"/>
      <c r="R684" s="661">
        <v>4</v>
      </c>
      <c r="S684" s="677">
        <v>1</v>
      </c>
      <c r="T684" s="742">
        <v>2.5</v>
      </c>
      <c r="U684" s="700">
        <v>1</v>
      </c>
    </row>
    <row r="685" spans="1:21" ht="14.4" customHeight="1" x14ac:dyDescent="0.3">
      <c r="A685" s="660">
        <v>21</v>
      </c>
      <c r="B685" s="661" t="s">
        <v>572</v>
      </c>
      <c r="C685" s="661">
        <v>89301212</v>
      </c>
      <c r="D685" s="740" t="s">
        <v>4044</v>
      </c>
      <c r="E685" s="741" t="s">
        <v>2746</v>
      </c>
      <c r="F685" s="661" t="s">
        <v>2725</v>
      </c>
      <c r="G685" s="661" t="s">
        <v>2761</v>
      </c>
      <c r="H685" s="661" t="s">
        <v>573</v>
      </c>
      <c r="I685" s="661" t="s">
        <v>3006</v>
      </c>
      <c r="J685" s="661" t="s">
        <v>1063</v>
      </c>
      <c r="K685" s="661" t="s">
        <v>3007</v>
      </c>
      <c r="L685" s="662">
        <v>0</v>
      </c>
      <c r="M685" s="662">
        <v>0</v>
      </c>
      <c r="N685" s="661">
        <v>2</v>
      </c>
      <c r="O685" s="742">
        <v>1.5</v>
      </c>
      <c r="P685" s="662">
        <v>0</v>
      </c>
      <c r="Q685" s="677"/>
      <c r="R685" s="661">
        <v>2</v>
      </c>
      <c r="S685" s="677">
        <v>1</v>
      </c>
      <c r="T685" s="742">
        <v>1.5</v>
      </c>
      <c r="U685" s="700">
        <v>1</v>
      </c>
    </row>
    <row r="686" spans="1:21" ht="14.4" customHeight="1" x14ac:dyDescent="0.3">
      <c r="A686" s="660">
        <v>21</v>
      </c>
      <c r="B686" s="661" t="s">
        <v>572</v>
      </c>
      <c r="C686" s="661">
        <v>89301212</v>
      </c>
      <c r="D686" s="740" t="s">
        <v>4044</v>
      </c>
      <c r="E686" s="741" t="s">
        <v>2746</v>
      </c>
      <c r="F686" s="661" t="s">
        <v>2725</v>
      </c>
      <c r="G686" s="661" t="s">
        <v>3592</v>
      </c>
      <c r="H686" s="661" t="s">
        <v>573</v>
      </c>
      <c r="I686" s="661" t="s">
        <v>3593</v>
      </c>
      <c r="J686" s="661" t="s">
        <v>3594</v>
      </c>
      <c r="K686" s="661" t="s">
        <v>3595</v>
      </c>
      <c r="L686" s="662">
        <v>4097.2</v>
      </c>
      <c r="M686" s="662">
        <v>8194.4</v>
      </c>
      <c r="N686" s="661">
        <v>2</v>
      </c>
      <c r="O686" s="742">
        <v>2</v>
      </c>
      <c r="P686" s="662"/>
      <c r="Q686" s="677">
        <v>0</v>
      </c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21</v>
      </c>
      <c r="B687" s="661" t="s">
        <v>572</v>
      </c>
      <c r="C687" s="661">
        <v>89301212</v>
      </c>
      <c r="D687" s="740" t="s">
        <v>4044</v>
      </c>
      <c r="E687" s="741" t="s">
        <v>2746</v>
      </c>
      <c r="F687" s="661" t="s">
        <v>2725</v>
      </c>
      <c r="G687" s="661" t="s">
        <v>2791</v>
      </c>
      <c r="H687" s="661" t="s">
        <v>573</v>
      </c>
      <c r="I687" s="661" t="s">
        <v>882</v>
      </c>
      <c r="J687" s="661" t="s">
        <v>2793</v>
      </c>
      <c r="K687" s="661" t="s">
        <v>2795</v>
      </c>
      <c r="L687" s="662">
        <v>63.7</v>
      </c>
      <c r="M687" s="662">
        <v>63.7</v>
      </c>
      <c r="N687" s="661">
        <v>1</v>
      </c>
      <c r="O687" s="742">
        <v>0.5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21</v>
      </c>
      <c r="B688" s="661" t="s">
        <v>572</v>
      </c>
      <c r="C688" s="661">
        <v>89301212</v>
      </c>
      <c r="D688" s="740" t="s">
        <v>4044</v>
      </c>
      <c r="E688" s="741" t="s">
        <v>2746</v>
      </c>
      <c r="F688" s="661" t="s">
        <v>2725</v>
      </c>
      <c r="G688" s="661" t="s">
        <v>3214</v>
      </c>
      <c r="H688" s="661" t="s">
        <v>1429</v>
      </c>
      <c r="I688" s="661" t="s">
        <v>3215</v>
      </c>
      <c r="J688" s="661" t="s">
        <v>3216</v>
      </c>
      <c r="K688" s="661" t="s">
        <v>3217</v>
      </c>
      <c r="L688" s="662">
        <v>1300.49</v>
      </c>
      <c r="M688" s="662">
        <v>5201.96</v>
      </c>
      <c r="N688" s="661">
        <v>4</v>
      </c>
      <c r="O688" s="742">
        <v>2</v>
      </c>
      <c r="P688" s="662">
        <v>5201.96</v>
      </c>
      <c r="Q688" s="677">
        <v>1</v>
      </c>
      <c r="R688" s="661">
        <v>4</v>
      </c>
      <c r="S688" s="677">
        <v>1</v>
      </c>
      <c r="T688" s="742">
        <v>2</v>
      </c>
      <c r="U688" s="700">
        <v>1</v>
      </c>
    </row>
    <row r="689" spans="1:21" ht="14.4" customHeight="1" x14ac:dyDescent="0.3">
      <c r="A689" s="660">
        <v>21</v>
      </c>
      <c r="B689" s="661" t="s">
        <v>572</v>
      </c>
      <c r="C689" s="661">
        <v>89301212</v>
      </c>
      <c r="D689" s="740" t="s">
        <v>4044</v>
      </c>
      <c r="E689" s="741" t="s">
        <v>2746</v>
      </c>
      <c r="F689" s="661" t="s">
        <v>2725</v>
      </c>
      <c r="G689" s="661" t="s">
        <v>2763</v>
      </c>
      <c r="H689" s="661" t="s">
        <v>573</v>
      </c>
      <c r="I689" s="661" t="s">
        <v>807</v>
      </c>
      <c r="J689" s="661" t="s">
        <v>808</v>
      </c>
      <c r="K689" s="661" t="s">
        <v>2764</v>
      </c>
      <c r="L689" s="662">
        <v>156.77000000000001</v>
      </c>
      <c r="M689" s="662">
        <v>313.54000000000002</v>
      </c>
      <c r="N689" s="661">
        <v>2</v>
      </c>
      <c r="O689" s="742">
        <v>1</v>
      </c>
      <c r="P689" s="662"/>
      <c r="Q689" s="677">
        <v>0</v>
      </c>
      <c r="R689" s="661"/>
      <c r="S689" s="677">
        <v>0</v>
      </c>
      <c r="T689" s="742"/>
      <c r="U689" s="700">
        <v>0</v>
      </c>
    </row>
    <row r="690" spans="1:21" ht="14.4" customHeight="1" x14ac:dyDescent="0.3">
      <c r="A690" s="660">
        <v>21</v>
      </c>
      <c r="B690" s="661" t="s">
        <v>572</v>
      </c>
      <c r="C690" s="661">
        <v>89301212</v>
      </c>
      <c r="D690" s="740" t="s">
        <v>4044</v>
      </c>
      <c r="E690" s="741" t="s">
        <v>2746</v>
      </c>
      <c r="F690" s="661" t="s">
        <v>2725</v>
      </c>
      <c r="G690" s="661" t="s">
        <v>3496</v>
      </c>
      <c r="H690" s="661" t="s">
        <v>573</v>
      </c>
      <c r="I690" s="661" t="s">
        <v>3596</v>
      </c>
      <c r="J690" s="661" t="s">
        <v>3597</v>
      </c>
      <c r="K690" s="661" t="s">
        <v>3598</v>
      </c>
      <c r="L690" s="662">
        <v>0</v>
      </c>
      <c r="M690" s="662">
        <v>0</v>
      </c>
      <c r="N690" s="661">
        <v>3</v>
      </c>
      <c r="O690" s="742">
        <v>1</v>
      </c>
      <c r="P690" s="662"/>
      <c r="Q690" s="677"/>
      <c r="R690" s="661"/>
      <c r="S690" s="677">
        <v>0</v>
      </c>
      <c r="T690" s="742"/>
      <c r="U690" s="700">
        <v>0</v>
      </c>
    </row>
    <row r="691" spans="1:21" ht="14.4" customHeight="1" x14ac:dyDescent="0.3">
      <c r="A691" s="660">
        <v>21</v>
      </c>
      <c r="B691" s="661" t="s">
        <v>572</v>
      </c>
      <c r="C691" s="661">
        <v>89301212</v>
      </c>
      <c r="D691" s="740" t="s">
        <v>4044</v>
      </c>
      <c r="E691" s="741" t="s">
        <v>2746</v>
      </c>
      <c r="F691" s="661" t="s">
        <v>2725</v>
      </c>
      <c r="G691" s="661" t="s">
        <v>3117</v>
      </c>
      <c r="H691" s="661" t="s">
        <v>1429</v>
      </c>
      <c r="I691" s="661" t="s">
        <v>1591</v>
      </c>
      <c r="J691" s="661" t="s">
        <v>1592</v>
      </c>
      <c r="K691" s="661" t="s">
        <v>2646</v>
      </c>
      <c r="L691" s="662">
        <v>769.6</v>
      </c>
      <c r="M691" s="662">
        <v>13852.8</v>
      </c>
      <c r="N691" s="661">
        <v>18</v>
      </c>
      <c r="O691" s="742">
        <v>6</v>
      </c>
      <c r="P691" s="662">
        <v>2308.8000000000002</v>
      </c>
      <c r="Q691" s="677">
        <v>0.16666666666666669</v>
      </c>
      <c r="R691" s="661">
        <v>3</v>
      </c>
      <c r="S691" s="677">
        <v>0.16666666666666666</v>
      </c>
      <c r="T691" s="742">
        <v>1</v>
      </c>
      <c r="U691" s="700">
        <v>0.16666666666666666</v>
      </c>
    </row>
    <row r="692" spans="1:21" ht="14.4" customHeight="1" x14ac:dyDescent="0.3">
      <c r="A692" s="660">
        <v>21</v>
      </c>
      <c r="B692" s="661" t="s">
        <v>572</v>
      </c>
      <c r="C692" s="661">
        <v>89301212</v>
      </c>
      <c r="D692" s="740" t="s">
        <v>4044</v>
      </c>
      <c r="E692" s="741" t="s">
        <v>2746</v>
      </c>
      <c r="F692" s="661" t="s">
        <v>2725</v>
      </c>
      <c r="G692" s="661" t="s">
        <v>3117</v>
      </c>
      <c r="H692" s="661" t="s">
        <v>1429</v>
      </c>
      <c r="I692" s="661" t="s">
        <v>3225</v>
      </c>
      <c r="J692" s="661" t="s">
        <v>1592</v>
      </c>
      <c r="K692" s="661" t="s">
        <v>2646</v>
      </c>
      <c r="L692" s="662">
        <v>0</v>
      </c>
      <c r="M692" s="662">
        <v>0</v>
      </c>
      <c r="N692" s="661">
        <v>9</v>
      </c>
      <c r="O692" s="742">
        <v>3</v>
      </c>
      <c r="P692" s="662">
        <v>0</v>
      </c>
      <c r="Q692" s="677"/>
      <c r="R692" s="661">
        <v>6</v>
      </c>
      <c r="S692" s="677">
        <v>0.66666666666666663</v>
      </c>
      <c r="T692" s="742">
        <v>2</v>
      </c>
      <c r="U692" s="700">
        <v>0.66666666666666663</v>
      </c>
    </row>
    <row r="693" spans="1:21" ht="14.4" customHeight="1" x14ac:dyDescent="0.3">
      <c r="A693" s="660">
        <v>21</v>
      </c>
      <c r="B693" s="661" t="s">
        <v>572</v>
      </c>
      <c r="C693" s="661">
        <v>89301212</v>
      </c>
      <c r="D693" s="740" t="s">
        <v>4044</v>
      </c>
      <c r="E693" s="741" t="s">
        <v>2746</v>
      </c>
      <c r="F693" s="661" t="s">
        <v>2725</v>
      </c>
      <c r="G693" s="661" t="s">
        <v>2803</v>
      </c>
      <c r="H693" s="661" t="s">
        <v>573</v>
      </c>
      <c r="I693" s="661" t="s">
        <v>3599</v>
      </c>
      <c r="J693" s="661" t="s">
        <v>3119</v>
      </c>
      <c r="K693" s="661" t="s">
        <v>3600</v>
      </c>
      <c r="L693" s="662">
        <v>0</v>
      </c>
      <c r="M693" s="662">
        <v>0</v>
      </c>
      <c r="N693" s="661">
        <v>1</v>
      </c>
      <c r="O693" s="742">
        <v>0.5</v>
      </c>
      <c r="P693" s="662"/>
      <c r="Q693" s="677"/>
      <c r="R693" s="661"/>
      <c r="S693" s="677">
        <v>0</v>
      </c>
      <c r="T693" s="742"/>
      <c r="U693" s="700">
        <v>0</v>
      </c>
    </row>
    <row r="694" spans="1:21" ht="14.4" customHeight="1" x14ac:dyDescent="0.3">
      <c r="A694" s="660">
        <v>21</v>
      </c>
      <c r="B694" s="661" t="s">
        <v>572</v>
      </c>
      <c r="C694" s="661">
        <v>89301212</v>
      </c>
      <c r="D694" s="740" t="s">
        <v>4044</v>
      </c>
      <c r="E694" s="741" t="s">
        <v>2746</v>
      </c>
      <c r="F694" s="661" t="s">
        <v>2725</v>
      </c>
      <c r="G694" s="661" t="s">
        <v>2803</v>
      </c>
      <c r="H694" s="661" t="s">
        <v>573</v>
      </c>
      <c r="I694" s="661" t="s">
        <v>3601</v>
      </c>
      <c r="J694" s="661" t="s">
        <v>3119</v>
      </c>
      <c r="K694" s="661" t="s">
        <v>853</v>
      </c>
      <c r="L694" s="662">
        <v>0</v>
      </c>
      <c r="M694" s="662">
        <v>0</v>
      </c>
      <c r="N694" s="661">
        <v>1</v>
      </c>
      <c r="O694" s="742">
        <v>1</v>
      </c>
      <c r="P694" s="662"/>
      <c r="Q694" s="677"/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21</v>
      </c>
      <c r="B695" s="661" t="s">
        <v>572</v>
      </c>
      <c r="C695" s="661">
        <v>89301212</v>
      </c>
      <c r="D695" s="740" t="s">
        <v>4044</v>
      </c>
      <c r="E695" s="741" t="s">
        <v>2746</v>
      </c>
      <c r="F695" s="661" t="s">
        <v>2725</v>
      </c>
      <c r="G695" s="661" t="s">
        <v>2804</v>
      </c>
      <c r="H695" s="661" t="s">
        <v>573</v>
      </c>
      <c r="I695" s="661" t="s">
        <v>2056</v>
      </c>
      <c r="J695" s="661" t="s">
        <v>2057</v>
      </c>
      <c r="K695" s="661" t="s">
        <v>2058</v>
      </c>
      <c r="L695" s="662">
        <v>1121.25</v>
      </c>
      <c r="M695" s="662">
        <v>4485</v>
      </c>
      <c r="N695" s="661">
        <v>4</v>
      </c>
      <c r="O695" s="742">
        <v>2</v>
      </c>
      <c r="P695" s="662"/>
      <c r="Q695" s="677">
        <v>0</v>
      </c>
      <c r="R695" s="661"/>
      <c r="S695" s="677">
        <v>0</v>
      </c>
      <c r="T695" s="742"/>
      <c r="U695" s="700">
        <v>0</v>
      </c>
    </row>
    <row r="696" spans="1:21" ht="14.4" customHeight="1" x14ac:dyDescent="0.3">
      <c r="A696" s="660">
        <v>21</v>
      </c>
      <c r="B696" s="661" t="s">
        <v>572</v>
      </c>
      <c r="C696" s="661">
        <v>89301212</v>
      </c>
      <c r="D696" s="740" t="s">
        <v>4044</v>
      </c>
      <c r="E696" s="741" t="s">
        <v>2746</v>
      </c>
      <c r="F696" s="661" t="s">
        <v>2725</v>
      </c>
      <c r="G696" s="661" t="s">
        <v>3350</v>
      </c>
      <c r="H696" s="661" t="s">
        <v>573</v>
      </c>
      <c r="I696" s="661" t="s">
        <v>3351</v>
      </c>
      <c r="J696" s="661" t="s">
        <v>3352</v>
      </c>
      <c r="K696" s="661" t="s">
        <v>3353</v>
      </c>
      <c r="L696" s="662">
        <v>0</v>
      </c>
      <c r="M696" s="662">
        <v>0</v>
      </c>
      <c r="N696" s="661">
        <v>1</v>
      </c>
      <c r="O696" s="742">
        <v>1</v>
      </c>
      <c r="P696" s="662"/>
      <c r="Q696" s="677"/>
      <c r="R696" s="661"/>
      <c r="S696" s="677">
        <v>0</v>
      </c>
      <c r="T696" s="742"/>
      <c r="U696" s="700">
        <v>0</v>
      </c>
    </row>
    <row r="697" spans="1:21" ht="14.4" customHeight="1" x14ac:dyDescent="0.3">
      <c r="A697" s="660">
        <v>21</v>
      </c>
      <c r="B697" s="661" t="s">
        <v>572</v>
      </c>
      <c r="C697" s="661">
        <v>89301212</v>
      </c>
      <c r="D697" s="740" t="s">
        <v>4044</v>
      </c>
      <c r="E697" s="741" t="s">
        <v>2746</v>
      </c>
      <c r="F697" s="661" t="s">
        <v>2725</v>
      </c>
      <c r="G697" s="661" t="s">
        <v>2813</v>
      </c>
      <c r="H697" s="661" t="s">
        <v>1429</v>
      </c>
      <c r="I697" s="661" t="s">
        <v>2859</v>
      </c>
      <c r="J697" s="661" t="s">
        <v>1447</v>
      </c>
      <c r="K697" s="661" t="s">
        <v>2622</v>
      </c>
      <c r="L697" s="662">
        <v>815.1</v>
      </c>
      <c r="M697" s="662">
        <v>4890.6000000000004</v>
      </c>
      <c r="N697" s="661">
        <v>6</v>
      </c>
      <c r="O697" s="742">
        <v>2</v>
      </c>
      <c r="P697" s="662">
        <v>4890.6000000000004</v>
      </c>
      <c r="Q697" s="677">
        <v>1</v>
      </c>
      <c r="R697" s="661">
        <v>6</v>
      </c>
      <c r="S697" s="677">
        <v>1</v>
      </c>
      <c r="T697" s="742">
        <v>2</v>
      </c>
      <c r="U697" s="700">
        <v>1</v>
      </c>
    </row>
    <row r="698" spans="1:21" ht="14.4" customHeight="1" x14ac:dyDescent="0.3">
      <c r="A698" s="660">
        <v>21</v>
      </c>
      <c r="B698" s="661" t="s">
        <v>572</v>
      </c>
      <c r="C698" s="661">
        <v>89301212</v>
      </c>
      <c r="D698" s="740" t="s">
        <v>4044</v>
      </c>
      <c r="E698" s="741" t="s">
        <v>2746</v>
      </c>
      <c r="F698" s="661" t="s">
        <v>2725</v>
      </c>
      <c r="G698" s="661" t="s">
        <v>3602</v>
      </c>
      <c r="H698" s="661" t="s">
        <v>573</v>
      </c>
      <c r="I698" s="661" t="s">
        <v>3603</v>
      </c>
      <c r="J698" s="661" t="s">
        <v>1254</v>
      </c>
      <c r="K698" s="661" t="s">
        <v>3604</v>
      </c>
      <c r="L698" s="662">
        <v>0</v>
      </c>
      <c r="M698" s="662">
        <v>0</v>
      </c>
      <c r="N698" s="661">
        <v>3</v>
      </c>
      <c r="O698" s="742">
        <v>0.5</v>
      </c>
      <c r="P698" s="662">
        <v>0</v>
      </c>
      <c r="Q698" s="677"/>
      <c r="R698" s="661">
        <v>3</v>
      </c>
      <c r="S698" s="677">
        <v>1</v>
      </c>
      <c r="T698" s="742">
        <v>0.5</v>
      </c>
      <c r="U698" s="700">
        <v>1</v>
      </c>
    </row>
    <row r="699" spans="1:21" ht="14.4" customHeight="1" x14ac:dyDescent="0.3">
      <c r="A699" s="660">
        <v>21</v>
      </c>
      <c r="B699" s="661" t="s">
        <v>572</v>
      </c>
      <c r="C699" s="661">
        <v>89301212</v>
      </c>
      <c r="D699" s="740" t="s">
        <v>4044</v>
      </c>
      <c r="E699" s="741" t="s">
        <v>2746</v>
      </c>
      <c r="F699" s="661" t="s">
        <v>2725</v>
      </c>
      <c r="G699" s="661" t="s">
        <v>3128</v>
      </c>
      <c r="H699" s="661" t="s">
        <v>1429</v>
      </c>
      <c r="I699" s="661" t="s">
        <v>3364</v>
      </c>
      <c r="J699" s="661" t="s">
        <v>1436</v>
      </c>
      <c r="K699" s="661" t="s">
        <v>3365</v>
      </c>
      <c r="L699" s="662">
        <v>0</v>
      </c>
      <c r="M699" s="662">
        <v>0</v>
      </c>
      <c r="N699" s="661">
        <v>2</v>
      </c>
      <c r="O699" s="742">
        <v>0.5</v>
      </c>
      <c r="P699" s="662"/>
      <c r="Q699" s="677"/>
      <c r="R699" s="661"/>
      <c r="S699" s="677">
        <v>0</v>
      </c>
      <c r="T699" s="742"/>
      <c r="U699" s="700">
        <v>0</v>
      </c>
    </row>
    <row r="700" spans="1:21" ht="14.4" customHeight="1" x14ac:dyDescent="0.3">
      <c r="A700" s="660">
        <v>21</v>
      </c>
      <c r="B700" s="661" t="s">
        <v>572</v>
      </c>
      <c r="C700" s="661">
        <v>89301212</v>
      </c>
      <c r="D700" s="740" t="s">
        <v>4044</v>
      </c>
      <c r="E700" s="741" t="s">
        <v>2746</v>
      </c>
      <c r="F700" s="661" t="s">
        <v>2725</v>
      </c>
      <c r="G700" s="661" t="s">
        <v>2945</v>
      </c>
      <c r="H700" s="661" t="s">
        <v>573</v>
      </c>
      <c r="I700" s="661" t="s">
        <v>2312</v>
      </c>
      <c r="J700" s="661" t="s">
        <v>2313</v>
      </c>
      <c r="K700" s="661" t="s">
        <v>3605</v>
      </c>
      <c r="L700" s="662">
        <v>66.819999999999993</v>
      </c>
      <c r="M700" s="662">
        <v>200.45999999999998</v>
      </c>
      <c r="N700" s="661">
        <v>3</v>
      </c>
      <c r="O700" s="742">
        <v>2</v>
      </c>
      <c r="P700" s="662">
        <v>200.45999999999998</v>
      </c>
      <c r="Q700" s="677">
        <v>1</v>
      </c>
      <c r="R700" s="661">
        <v>3</v>
      </c>
      <c r="S700" s="677">
        <v>1</v>
      </c>
      <c r="T700" s="742">
        <v>2</v>
      </c>
      <c r="U700" s="700">
        <v>1</v>
      </c>
    </row>
    <row r="701" spans="1:21" ht="14.4" customHeight="1" x14ac:dyDescent="0.3">
      <c r="A701" s="660">
        <v>21</v>
      </c>
      <c r="B701" s="661" t="s">
        <v>572</v>
      </c>
      <c r="C701" s="661">
        <v>89301212</v>
      </c>
      <c r="D701" s="740" t="s">
        <v>4044</v>
      </c>
      <c r="E701" s="741" t="s">
        <v>2746</v>
      </c>
      <c r="F701" s="661" t="s">
        <v>2725</v>
      </c>
      <c r="G701" s="661" t="s">
        <v>2945</v>
      </c>
      <c r="H701" s="661" t="s">
        <v>573</v>
      </c>
      <c r="I701" s="661" t="s">
        <v>3606</v>
      </c>
      <c r="J701" s="661" t="s">
        <v>2313</v>
      </c>
      <c r="K701" s="661" t="s">
        <v>3607</v>
      </c>
      <c r="L701" s="662">
        <v>0</v>
      </c>
      <c r="M701" s="662">
        <v>0</v>
      </c>
      <c r="N701" s="661">
        <v>1</v>
      </c>
      <c r="O701" s="742">
        <v>1</v>
      </c>
      <c r="P701" s="662">
        <v>0</v>
      </c>
      <c r="Q701" s="677"/>
      <c r="R701" s="661">
        <v>1</v>
      </c>
      <c r="S701" s="677">
        <v>1</v>
      </c>
      <c r="T701" s="742">
        <v>1</v>
      </c>
      <c r="U701" s="700">
        <v>1</v>
      </c>
    </row>
    <row r="702" spans="1:21" ht="14.4" customHeight="1" x14ac:dyDescent="0.3">
      <c r="A702" s="660">
        <v>21</v>
      </c>
      <c r="B702" s="661" t="s">
        <v>572</v>
      </c>
      <c r="C702" s="661">
        <v>89301212</v>
      </c>
      <c r="D702" s="740" t="s">
        <v>4044</v>
      </c>
      <c r="E702" s="741" t="s">
        <v>2746</v>
      </c>
      <c r="F702" s="661" t="s">
        <v>2725</v>
      </c>
      <c r="G702" s="661" t="s">
        <v>2765</v>
      </c>
      <c r="H702" s="661" t="s">
        <v>573</v>
      </c>
      <c r="I702" s="661" t="s">
        <v>2271</v>
      </c>
      <c r="J702" s="661" t="s">
        <v>726</v>
      </c>
      <c r="K702" s="661" t="s">
        <v>1745</v>
      </c>
      <c r="L702" s="662">
        <v>0</v>
      </c>
      <c r="M702" s="662">
        <v>0</v>
      </c>
      <c r="N702" s="661">
        <v>2</v>
      </c>
      <c r="O702" s="742">
        <v>0.5</v>
      </c>
      <c r="P702" s="662">
        <v>0</v>
      </c>
      <c r="Q702" s="677"/>
      <c r="R702" s="661">
        <v>2</v>
      </c>
      <c r="S702" s="677">
        <v>1</v>
      </c>
      <c r="T702" s="742">
        <v>0.5</v>
      </c>
      <c r="U702" s="700">
        <v>1</v>
      </c>
    </row>
    <row r="703" spans="1:21" ht="14.4" customHeight="1" x14ac:dyDescent="0.3">
      <c r="A703" s="660">
        <v>21</v>
      </c>
      <c r="B703" s="661" t="s">
        <v>572</v>
      </c>
      <c r="C703" s="661">
        <v>89301212</v>
      </c>
      <c r="D703" s="740" t="s">
        <v>4044</v>
      </c>
      <c r="E703" s="741" t="s">
        <v>2746</v>
      </c>
      <c r="F703" s="661" t="s">
        <v>2725</v>
      </c>
      <c r="G703" s="661" t="s">
        <v>2765</v>
      </c>
      <c r="H703" s="661" t="s">
        <v>573</v>
      </c>
      <c r="I703" s="661" t="s">
        <v>2766</v>
      </c>
      <c r="J703" s="661" t="s">
        <v>2767</v>
      </c>
      <c r="K703" s="661" t="s">
        <v>1745</v>
      </c>
      <c r="L703" s="662">
        <v>93.71</v>
      </c>
      <c r="M703" s="662">
        <v>187.42</v>
      </c>
      <c r="N703" s="661">
        <v>2</v>
      </c>
      <c r="O703" s="742">
        <v>0.5</v>
      </c>
      <c r="P703" s="662">
        <v>187.42</v>
      </c>
      <c r="Q703" s="677">
        <v>1</v>
      </c>
      <c r="R703" s="661">
        <v>2</v>
      </c>
      <c r="S703" s="677">
        <v>1</v>
      </c>
      <c r="T703" s="742">
        <v>0.5</v>
      </c>
      <c r="U703" s="700">
        <v>1</v>
      </c>
    </row>
    <row r="704" spans="1:21" ht="14.4" customHeight="1" x14ac:dyDescent="0.3">
      <c r="A704" s="660">
        <v>21</v>
      </c>
      <c r="B704" s="661" t="s">
        <v>572</v>
      </c>
      <c r="C704" s="661">
        <v>89301212</v>
      </c>
      <c r="D704" s="740" t="s">
        <v>4044</v>
      </c>
      <c r="E704" s="741" t="s">
        <v>2746</v>
      </c>
      <c r="F704" s="661" t="s">
        <v>2725</v>
      </c>
      <c r="G704" s="661" t="s">
        <v>2765</v>
      </c>
      <c r="H704" s="661" t="s">
        <v>573</v>
      </c>
      <c r="I704" s="661" t="s">
        <v>3608</v>
      </c>
      <c r="J704" s="661" t="s">
        <v>3609</v>
      </c>
      <c r="K704" s="661" t="s">
        <v>3610</v>
      </c>
      <c r="L704" s="662">
        <v>93.71</v>
      </c>
      <c r="M704" s="662">
        <v>187.42</v>
      </c>
      <c r="N704" s="661">
        <v>2</v>
      </c>
      <c r="O704" s="742">
        <v>1</v>
      </c>
      <c r="P704" s="662"/>
      <c r="Q704" s="677">
        <v>0</v>
      </c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21</v>
      </c>
      <c r="B705" s="661" t="s">
        <v>572</v>
      </c>
      <c r="C705" s="661">
        <v>89301212</v>
      </c>
      <c r="D705" s="740" t="s">
        <v>4044</v>
      </c>
      <c r="E705" s="741" t="s">
        <v>2746</v>
      </c>
      <c r="F705" s="661" t="s">
        <v>2725</v>
      </c>
      <c r="G705" s="661" t="s">
        <v>2765</v>
      </c>
      <c r="H705" s="661" t="s">
        <v>573</v>
      </c>
      <c r="I705" s="661" t="s">
        <v>3611</v>
      </c>
      <c r="J705" s="661" t="s">
        <v>3612</v>
      </c>
      <c r="K705" s="661" t="s">
        <v>3610</v>
      </c>
      <c r="L705" s="662">
        <v>93.71</v>
      </c>
      <c r="M705" s="662">
        <v>187.42</v>
      </c>
      <c r="N705" s="661">
        <v>2</v>
      </c>
      <c r="O705" s="742">
        <v>0.5</v>
      </c>
      <c r="P705" s="662"/>
      <c r="Q705" s="677">
        <v>0</v>
      </c>
      <c r="R705" s="661"/>
      <c r="S705" s="677">
        <v>0</v>
      </c>
      <c r="T705" s="742"/>
      <c r="U705" s="700">
        <v>0</v>
      </c>
    </row>
    <row r="706" spans="1:21" ht="14.4" customHeight="1" x14ac:dyDescent="0.3">
      <c r="A706" s="660">
        <v>21</v>
      </c>
      <c r="B706" s="661" t="s">
        <v>572</v>
      </c>
      <c r="C706" s="661">
        <v>89301212</v>
      </c>
      <c r="D706" s="740" t="s">
        <v>4044</v>
      </c>
      <c r="E706" s="741" t="s">
        <v>2746</v>
      </c>
      <c r="F706" s="661" t="s">
        <v>2725</v>
      </c>
      <c r="G706" s="661" t="s">
        <v>2760</v>
      </c>
      <c r="H706" s="661" t="s">
        <v>1429</v>
      </c>
      <c r="I706" s="661" t="s">
        <v>1538</v>
      </c>
      <c r="J706" s="661" t="s">
        <v>1539</v>
      </c>
      <c r="K706" s="661" t="s">
        <v>1540</v>
      </c>
      <c r="L706" s="662">
        <v>475.77</v>
      </c>
      <c r="M706" s="662">
        <v>11418.480000000005</v>
      </c>
      <c r="N706" s="661">
        <v>24</v>
      </c>
      <c r="O706" s="742">
        <v>19.5</v>
      </c>
      <c r="P706" s="662">
        <v>9515.4000000000051</v>
      </c>
      <c r="Q706" s="677">
        <v>0.83333333333333337</v>
      </c>
      <c r="R706" s="661">
        <v>20</v>
      </c>
      <c r="S706" s="677">
        <v>0.83333333333333337</v>
      </c>
      <c r="T706" s="742">
        <v>17</v>
      </c>
      <c r="U706" s="700">
        <v>0.87179487179487181</v>
      </c>
    </row>
    <row r="707" spans="1:21" ht="14.4" customHeight="1" x14ac:dyDescent="0.3">
      <c r="A707" s="660">
        <v>21</v>
      </c>
      <c r="B707" s="661" t="s">
        <v>572</v>
      </c>
      <c r="C707" s="661">
        <v>89301212</v>
      </c>
      <c r="D707" s="740" t="s">
        <v>4044</v>
      </c>
      <c r="E707" s="741" t="s">
        <v>2746</v>
      </c>
      <c r="F707" s="661" t="s">
        <v>2725</v>
      </c>
      <c r="G707" s="661" t="s">
        <v>2760</v>
      </c>
      <c r="H707" s="661" t="s">
        <v>1429</v>
      </c>
      <c r="I707" s="661" t="s">
        <v>1553</v>
      </c>
      <c r="J707" s="661" t="s">
        <v>1554</v>
      </c>
      <c r="K707" s="661" t="s">
        <v>2613</v>
      </c>
      <c r="L707" s="662">
        <v>1300.49</v>
      </c>
      <c r="M707" s="662">
        <v>16906.37</v>
      </c>
      <c r="N707" s="661">
        <v>13</v>
      </c>
      <c r="O707" s="742">
        <v>4.5</v>
      </c>
      <c r="P707" s="662">
        <v>11704.41</v>
      </c>
      <c r="Q707" s="677">
        <v>0.69230769230769229</v>
      </c>
      <c r="R707" s="661">
        <v>9</v>
      </c>
      <c r="S707" s="677">
        <v>0.69230769230769229</v>
      </c>
      <c r="T707" s="742">
        <v>3</v>
      </c>
      <c r="U707" s="700">
        <v>0.66666666666666663</v>
      </c>
    </row>
    <row r="708" spans="1:21" ht="14.4" customHeight="1" x14ac:dyDescent="0.3">
      <c r="A708" s="660">
        <v>21</v>
      </c>
      <c r="B708" s="661" t="s">
        <v>572</v>
      </c>
      <c r="C708" s="661">
        <v>89301212</v>
      </c>
      <c r="D708" s="740" t="s">
        <v>4044</v>
      </c>
      <c r="E708" s="741" t="s">
        <v>2746</v>
      </c>
      <c r="F708" s="661" t="s">
        <v>2725</v>
      </c>
      <c r="G708" s="661" t="s">
        <v>2918</v>
      </c>
      <c r="H708" s="661" t="s">
        <v>573</v>
      </c>
      <c r="I708" s="661" t="s">
        <v>1326</v>
      </c>
      <c r="J708" s="661" t="s">
        <v>1327</v>
      </c>
      <c r="K708" s="661" t="s">
        <v>1328</v>
      </c>
      <c r="L708" s="662">
        <v>108.44</v>
      </c>
      <c r="M708" s="662">
        <v>216.88</v>
      </c>
      <c r="N708" s="661">
        <v>2</v>
      </c>
      <c r="O708" s="742">
        <v>0.5</v>
      </c>
      <c r="P708" s="662"/>
      <c r="Q708" s="677">
        <v>0</v>
      </c>
      <c r="R708" s="661"/>
      <c r="S708" s="677">
        <v>0</v>
      </c>
      <c r="T708" s="742"/>
      <c r="U708" s="700">
        <v>0</v>
      </c>
    </row>
    <row r="709" spans="1:21" ht="14.4" customHeight="1" x14ac:dyDescent="0.3">
      <c r="A709" s="660">
        <v>21</v>
      </c>
      <c r="B709" s="661" t="s">
        <v>572</v>
      </c>
      <c r="C709" s="661">
        <v>89301212</v>
      </c>
      <c r="D709" s="740" t="s">
        <v>4044</v>
      </c>
      <c r="E709" s="741" t="s">
        <v>2746</v>
      </c>
      <c r="F709" s="661" t="s">
        <v>2725</v>
      </c>
      <c r="G709" s="661" t="s">
        <v>2865</v>
      </c>
      <c r="H709" s="661" t="s">
        <v>573</v>
      </c>
      <c r="I709" s="661" t="s">
        <v>2866</v>
      </c>
      <c r="J709" s="661" t="s">
        <v>2867</v>
      </c>
      <c r="K709" s="661" t="s">
        <v>2868</v>
      </c>
      <c r="L709" s="662">
        <v>99.11</v>
      </c>
      <c r="M709" s="662">
        <v>99.11</v>
      </c>
      <c r="N709" s="661">
        <v>1</v>
      </c>
      <c r="O709" s="742">
        <v>1</v>
      </c>
      <c r="P709" s="662">
        <v>99.11</v>
      </c>
      <c r="Q709" s="677">
        <v>1</v>
      </c>
      <c r="R709" s="661">
        <v>1</v>
      </c>
      <c r="S709" s="677">
        <v>1</v>
      </c>
      <c r="T709" s="742">
        <v>1</v>
      </c>
      <c r="U709" s="700">
        <v>1</v>
      </c>
    </row>
    <row r="710" spans="1:21" ht="14.4" customHeight="1" x14ac:dyDescent="0.3">
      <c r="A710" s="660">
        <v>21</v>
      </c>
      <c r="B710" s="661" t="s">
        <v>572</v>
      </c>
      <c r="C710" s="661">
        <v>89301212</v>
      </c>
      <c r="D710" s="740" t="s">
        <v>4044</v>
      </c>
      <c r="E710" s="741" t="s">
        <v>2746</v>
      </c>
      <c r="F710" s="661" t="s">
        <v>2725</v>
      </c>
      <c r="G710" s="661" t="s">
        <v>3541</v>
      </c>
      <c r="H710" s="661" t="s">
        <v>573</v>
      </c>
      <c r="I710" s="661" t="s">
        <v>3613</v>
      </c>
      <c r="J710" s="661" t="s">
        <v>3614</v>
      </c>
      <c r="K710" s="661" t="s">
        <v>3615</v>
      </c>
      <c r="L710" s="662">
        <v>0</v>
      </c>
      <c r="M710" s="662">
        <v>0</v>
      </c>
      <c r="N710" s="661">
        <v>1</v>
      </c>
      <c r="O710" s="742">
        <v>1</v>
      </c>
      <c r="P710" s="662"/>
      <c r="Q710" s="677"/>
      <c r="R710" s="661"/>
      <c r="S710" s="677">
        <v>0</v>
      </c>
      <c r="T710" s="742"/>
      <c r="U710" s="700">
        <v>0</v>
      </c>
    </row>
    <row r="711" spans="1:21" ht="14.4" customHeight="1" x14ac:dyDescent="0.3">
      <c r="A711" s="660">
        <v>21</v>
      </c>
      <c r="B711" s="661" t="s">
        <v>572</v>
      </c>
      <c r="C711" s="661">
        <v>89301212</v>
      </c>
      <c r="D711" s="740" t="s">
        <v>4044</v>
      </c>
      <c r="E711" s="741" t="s">
        <v>2746</v>
      </c>
      <c r="F711" s="661" t="s">
        <v>2725</v>
      </c>
      <c r="G711" s="661" t="s">
        <v>2973</v>
      </c>
      <c r="H711" s="661" t="s">
        <v>1429</v>
      </c>
      <c r="I711" s="661" t="s">
        <v>2974</v>
      </c>
      <c r="J711" s="661" t="s">
        <v>2975</v>
      </c>
      <c r="K711" s="661" t="s">
        <v>2976</v>
      </c>
      <c r="L711" s="662">
        <v>0</v>
      </c>
      <c r="M711" s="662">
        <v>0</v>
      </c>
      <c r="N711" s="661">
        <v>3</v>
      </c>
      <c r="O711" s="742">
        <v>1</v>
      </c>
      <c r="P711" s="662">
        <v>0</v>
      </c>
      <c r="Q711" s="677"/>
      <c r="R711" s="661">
        <v>3</v>
      </c>
      <c r="S711" s="677">
        <v>1</v>
      </c>
      <c r="T711" s="742">
        <v>1</v>
      </c>
      <c r="U711" s="700">
        <v>1</v>
      </c>
    </row>
    <row r="712" spans="1:21" ht="14.4" customHeight="1" x14ac:dyDescent="0.3">
      <c r="A712" s="660">
        <v>21</v>
      </c>
      <c r="B712" s="661" t="s">
        <v>572</v>
      </c>
      <c r="C712" s="661">
        <v>89301212</v>
      </c>
      <c r="D712" s="740" t="s">
        <v>4044</v>
      </c>
      <c r="E712" s="741" t="s">
        <v>2746</v>
      </c>
      <c r="F712" s="661" t="s">
        <v>2725</v>
      </c>
      <c r="G712" s="661" t="s">
        <v>2973</v>
      </c>
      <c r="H712" s="661" t="s">
        <v>1429</v>
      </c>
      <c r="I712" s="661" t="s">
        <v>3175</v>
      </c>
      <c r="J712" s="661" t="s">
        <v>2975</v>
      </c>
      <c r="K712" s="661" t="s">
        <v>3176</v>
      </c>
      <c r="L712" s="662">
        <v>492.3</v>
      </c>
      <c r="M712" s="662">
        <v>1969.2</v>
      </c>
      <c r="N712" s="661">
        <v>4</v>
      </c>
      <c r="O712" s="742">
        <v>4</v>
      </c>
      <c r="P712" s="662">
        <v>984.6</v>
      </c>
      <c r="Q712" s="677">
        <v>0.5</v>
      </c>
      <c r="R712" s="661">
        <v>2</v>
      </c>
      <c r="S712" s="677">
        <v>0.5</v>
      </c>
      <c r="T712" s="742">
        <v>2</v>
      </c>
      <c r="U712" s="700">
        <v>0.5</v>
      </c>
    </row>
    <row r="713" spans="1:21" ht="14.4" customHeight="1" x14ac:dyDescent="0.3">
      <c r="A713" s="660">
        <v>21</v>
      </c>
      <c r="B713" s="661" t="s">
        <v>572</v>
      </c>
      <c r="C713" s="661">
        <v>89301212</v>
      </c>
      <c r="D713" s="740" t="s">
        <v>4044</v>
      </c>
      <c r="E713" s="741" t="s">
        <v>2746</v>
      </c>
      <c r="F713" s="661" t="s">
        <v>2725</v>
      </c>
      <c r="G713" s="661" t="s">
        <v>3403</v>
      </c>
      <c r="H713" s="661" t="s">
        <v>573</v>
      </c>
      <c r="I713" s="661" t="s">
        <v>1984</v>
      </c>
      <c r="J713" s="661" t="s">
        <v>3616</v>
      </c>
      <c r="K713" s="661" t="s">
        <v>3406</v>
      </c>
      <c r="L713" s="662">
        <v>0</v>
      </c>
      <c r="M713" s="662">
        <v>0</v>
      </c>
      <c r="N713" s="661">
        <v>1</v>
      </c>
      <c r="O713" s="742">
        <v>1</v>
      </c>
      <c r="P713" s="662"/>
      <c r="Q713" s="677"/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21</v>
      </c>
      <c r="B714" s="661" t="s">
        <v>572</v>
      </c>
      <c r="C714" s="661">
        <v>89301212</v>
      </c>
      <c r="D714" s="740" t="s">
        <v>4044</v>
      </c>
      <c r="E714" s="741" t="s">
        <v>2746</v>
      </c>
      <c r="F714" s="661" t="s">
        <v>2725</v>
      </c>
      <c r="G714" s="661" t="s">
        <v>3403</v>
      </c>
      <c r="H714" s="661" t="s">
        <v>573</v>
      </c>
      <c r="I714" s="661" t="s">
        <v>3617</v>
      </c>
      <c r="J714" s="661" t="s">
        <v>3616</v>
      </c>
      <c r="K714" s="661" t="s">
        <v>3618</v>
      </c>
      <c r="L714" s="662">
        <v>0</v>
      </c>
      <c r="M714" s="662">
        <v>0</v>
      </c>
      <c r="N714" s="661">
        <v>1</v>
      </c>
      <c r="O714" s="742">
        <v>1</v>
      </c>
      <c r="P714" s="662">
        <v>0</v>
      </c>
      <c r="Q714" s="677"/>
      <c r="R714" s="661">
        <v>1</v>
      </c>
      <c r="S714" s="677">
        <v>1</v>
      </c>
      <c r="T714" s="742">
        <v>1</v>
      </c>
      <c r="U714" s="700">
        <v>1</v>
      </c>
    </row>
    <row r="715" spans="1:21" ht="14.4" customHeight="1" x14ac:dyDescent="0.3">
      <c r="A715" s="660">
        <v>21</v>
      </c>
      <c r="B715" s="661" t="s">
        <v>572</v>
      </c>
      <c r="C715" s="661">
        <v>89301212</v>
      </c>
      <c r="D715" s="740" t="s">
        <v>4044</v>
      </c>
      <c r="E715" s="741" t="s">
        <v>2746</v>
      </c>
      <c r="F715" s="661" t="s">
        <v>2725</v>
      </c>
      <c r="G715" s="661" t="s">
        <v>3055</v>
      </c>
      <c r="H715" s="661" t="s">
        <v>573</v>
      </c>
      <c r="I715" s="661" t="s">
        <v>3619</v>
      </c>
      <c r="J715" s="661" t="s">
        <v>3244</v>
      </c>
      <c r="K715" s="661" t="s">
        <v>1362</v>
      </c>
      <c r="L715" s="662">
        <v>0</v>
      </c>
      <c r="M715" s="662">
        <v>0</v>
      </c>
      <c r="N715" s="661">
        <v>2</v>
      </c>
      <c r="O715" s="742">
        <v>0.5</v>
      </c>
      <c r="P715" s="662"/>
      <c r="Q715" s="677"/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21</v>
      </c>
      <c r="B716" s="661" t="s">
        <v>572</v>
      </c>
      <c r="C716" s="661">
        <v>89301212</v>
      </c>
      <c r="D716" s="740" t="s">
        <v>4044</v>
      </c>
      <c r="E716" s="741" t="s">
        <v>2746</v>
      </c>
      <c r="F716" s="661" t="s">
        <v>2726</v>
      </c>
      <c r="G716" s="661" t="s">
        <v>2825</v>
      </c>
      <c r="H716" s="661" t="s">
        <v>573</v>
      </c>
      <c r="I716" s="661" t="s">
        <v>3188</v>
      </c>
      <c r="J716" s="661" t="s">
        <v>2827</v>
      </c>
      <c r="K716" s="661"/>
      <c r="L716" s="662">
        <v>0</v>
      </c>
      <c r="M716" s="662">
        <v>0</v>
      </c>
      <c r="N716" s="661">
        <v>1</v>
      </c>
      <c r="O716" s="742">
        <v>1</v>
      </c>
      <c r="P716" s="662">
        <v>0</v>
      </c>
      <c r="Q716" s="677"/>
      <c r="R716" s="661">
        <v>1</v>
      </c>
      <c r="S716" s="677">
        <v>1</v>
      </c>
      <c r="T716" s="742">
        <v>1</v>
      </c>
      <c r="U716" s="700">
        <v>1</v>
      </c>
    </row>
    <row r="717" spans="1:21" ht="14.4" customHeight="1" x14ac:dyDescent="0.3">
      <c r="A717" s="660">
        <v>21</v>
      </c>
      <c r="B717" s="661" t="s">
        <v>572</v>
      </c>
      <c r="C717" s="661">
        <v>89301212</v>
      </c>
      <c r="D717" s="740" t="s">
        <v>4044</v>
      </c>
      <c r="E717" s="741" t="s">
        <v>2746</v>
      </c>
      <c r="F717" s="661" t="s">
        <v>2727</v>
      </c>
      <c r="G717" s="661" t="s">
        <v>2873</v>
      </c>
      <c r="H717" s="661" t="s">
        <v>573</v>
      </c>
      <c r="I717" s="661" t="s">
        <v>2874</v>
      </c>
      <c r="J717" s="661" t="s">
        <v>2875</v>
      </c>
      <c r="K717" s="661" t="s">
        <v>2876</v>
      </c>
      <c r="L717" s="662">
        <v>1000</v>
      </c>
      <c r="M717" s="662">
        <v>3000</v>
      </c>
      <c r="N717" s="661">
        <v>3</v>
      </c>
      <c r="O717" s="742">
        <v>3</v>
      </c>
      <c r="P717" s="662"/>
      <c r="Q717" s="677">
        <v>0</v>
      </c>
      <c r="R717" s="661"/>
      <c r="S717" s="677">
        <v>0</v>
      </c>
      <c r="T717" s="742"/>
      <c r="U717" s="700">
        <v>0</v>
      </c>
    </row>
    <row r="718" spans="1:21" ht="14.4" customHeight="1" x14ac:dyDescent="0.3">
      <c r="A718" s="660">
        <v>21</v>
      </c>
      <c r="B718" s="661" t="s">
        <v>572</v>
      </c>
      <c r="C718" s="661">
        <v>89301212</v>
      </c>
      <c r="D718" s="740" t="s">
        <v>4044</v>
      </c>
      <c r="E718" s="741" t="s">
        <v>2747</v>
      </c>
      <c r="F718" s="661" t="s">
        <v>2725</v>
      </c>
      <c r="G718" s="661" t="s">
        <v>3106</v>
      </c>
      <c r="H718" s="661" t="s">
        <v>573</v>
      </c>
      <c r="I718" s="661" t="s">
        <v>741</v>
      </c>
      <c r="J718" s="661" t="s">
        <v>742</v>
      </c>
      <c r="K718" s="661" t="s">
        <v>3107</v>
      </c>
      <c r="L718" s="662">
        <v>0</v>
      </c>
      <c r="M718" s="662">
        <v>0</v>
      </c>
      <c r="N718" s="661">
        <v>1</v>
      </c>
      <c r="O718" s="742">
        <v>1</v>
      </c>
      <c r="P718" s="662">
        <v>0</v>
      </c>
      <c r="Q718" s="677"/>
      <c r="R718" s="661">
        <v>1</v>
      </c>
      <c r="S718" s="677">
        <v>1</v>
      </c>
      <c r="T718" s="742">
        <v>1</v>
      </c>
      <c r="U718" s="700">
        <v>1</v>
      </c>
    </row>
    <row r="719" spans="1:21" ht="14.4" customHeight="1" x14ac:dyDescent="0.3">
      <c r="A719" s="660">
        <v>21</v>
      </c>
      <c r="B719" s="661" t="s">
        <v>572</v>
      </c>
      <c r="C719" s="661">
        <v>89301212</v>
      </c>
      <c r="D719" s="740" t="s">
        <v>4044</v>
      </c>
      <c r="E719" s="741" t="s">
        <v>2748</v>
      </c>
      <c r="F719" s="661" t="s">
        <v>2725</v>
      </c>
      <c r="G719" s="661" t="s">
        <v>2880</v>
      </c>
      <c r="H719" s="661" t="s">
        <v>1429</v>
      </c>
      <c r="I719" s="661" t="s">
        <v>1494</v>
      </c>
      <c r="J719" s="661" t="s">
        <v>2661</v>
      </c>
      <c r="K719" s="661" t="s">
        <v>2662</v>
      </c>
      <c r="L719" s="662">
        <v>6.68</v>
      </c>
      <c r="M719" s="662">
        <v>6.68</v>
      </c>
      <c r="N719" s="661">
        <v>1</v>
      </c>
      <c r="O719" s="742">
        <v>0.5</v>
      </c>
      <c r="P719" s="662">
        <v>6.68</v>
      </c>
      <c r="Q719" s="677">
        <v>1</v>
      </c>
      <c r="R719" s="661">
        <v>1</v>
      </c>
      <c r="S719" s="677">
        <v>1</v>
      </c>
      <c r="T719" s="742">
        <v>0.5</v>
      </c>
      <c r="U719" s="700">
        <v>1</v>
      </c>
    </row>
    <row r="720" spans="1:21" ht="14.4" customHeight="1" x14ac:dyDescent="0.3">
      <c r="A720" s="660">
        <v>21</v>
      </c>
      <c r="B720" s="661" t="s">
        <v>572</v>
      </c>
      <c r="C720" s="661">
        <v>89301212</v>
      </c>
      <c r="D720" s="740" t="s">
        <v>4044</v>
      </c>
      <c r="E720" s="741" t="s">
        <v>2748</v>
      </c>
      <c r="F720" s="661" t="s">
        <v>2725</v>
      </c>
      <c r="G720" s="661" t="s">
        <v>3559</v>
      </c>
      <c r="H720" s="661" t="s">
        <v>573</v>
      </c>
      <c r="I720" s="661" t="s">
        <v>3560</v>
      </c>
      <c r="J720" s="661" t="s">
        <v>980</v>
      </c>
      <c r="K720" s="661" t="s">
        <v>3561</v>
      </c>
      <c r="L720" s="662">
        <v>43.76</v>
      </c>
      <c r="M720" s="662">
        <v>43.76</v>
      </c>
      <c r="N720" s="661">
        <v>1</v>
      </c>
      <c r="O720" s="742">
        <v>1</v>
      </c>
      <c r="P720" s="662"/>
      <c r="Q720" s="677">
        <v>0</v>
      </c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21</v>
      </c>
      <c r="B721" s="661" t="s">
        <v>572</v>
      </c>
      <c r="C721" s="661">
        <v>89301212</v>
      </c>
      <c r="D721" s="740" t="s">
        <v>4044</v>
      </c>
      <c r="E721" s="741" t="s">
        <v>2748</v>
      </c>
      <c r="F721" s="661" t="s">
        <v>2725</v>
      </c>
      <c r="G721" s="661" t="s">
        <v>2791</v>
      </c>
      <c r="H721" s="661" t="s">
        <v>573</v>
      </c>
      <c r="I721" s="661" t="s">
        <v>2792</v>
      </c>
      <c r="J721" s="661" t="s">
        <v>2793</v>
      </c>
      <c r="K721" s="661" t="s">
        <v>2794</v>
      </c>
      <c r="L721" s="662">
        <v>0</v>
      </c>
      <c r="M721" s="662">
        <v>0</v>
      </c>
      <c r="N721" s="661">
        <v>1</v>
      </c>
      <c r="O721" s="742">
        <v>1</v>
      </c>
      <c r="P721" s="662"/>
      <c r="Q721" s="677"/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21</v>
      </c>
      <c r="B722" s="661" t="s">
        <v>572</v>
      </c>
      <c r="C722" s="661">
        <v>89301212</v>
      </c>
      <c r="D722" s="740" t="s">
        <v>4044</v>
      </c>
      <c r="E722" s="741" t="s">
        <v>2748</v>
      </c>
      <c r="F722" s="661" t="s">
        <v>2725</v>
      </c>
      <c r="G722" s="661" t="s">
        <v>2813</v>
      </c>
      <c r="H722" s="661" t="s">
        <v>1429</v>
      </c>
      <c r="I722" s="661" t="s">
        <v>1480</v>
      </c>
      <c r="J722" s="661" t="s">
        <v>1481</v>
      </c>
      <c r="K722" s="661" t="s">
        <v>2622</v>
      </c>
      <c r="L722" s="662">
        <v>1385.62</v>
      </c>
      <c r="M722" s="662">
        <v>1385.62</v>
      </c>
      <c r="N722" s="661">
        <v>1</v>
      </c>
      <c r="O722" s="742">
        <v>0.5</v>
      </c>
      <c r="P722" s="662">
        <v>1385.62</v>
      </c>
      <c r="Q722" s="677">
        <v>1</v>
      </c>
      <c r="R722" s="661">
        <v>1</v>
      </c>
      <c r="S722" s="677">
        <v>1</v>
      </c>
      <c r="T722" s="742">
        <v>0.5</v>
      </c>
      <c r="U722" s="700">
        <v>1</v>
      </c>
    </row>
    <row r="723" spans="1:21" ht="14.4" customHeight="1" x14ac:dyDescent="0.3">
      <c r="A723" s="660">
        <v>21</v>
      </c>
      <c r="B723" s="661" t="s">
        <v>572</v>
      </c>
      <c r="C723" s="661">
        <v>89301212</v>
      </c>
      <c r="D723" s="740" t="s">
        <v>4044</v>
      </c>
      <c r="E723" s="741" t="s">
        <v>2748</v>
      </c>
      <c r="F723" s="661" t="s">
        <v>2725</v>
      </c>
      <c r="G723" s="661" t="s">
        <v>2765</v>
      </c>
      <c r="H723" s="661" t="s">
        <v>573</v>
      </c>
      <c r="I723" s="661" t="s">
        <v>2766</v>
      </c>
      <c r="J723" s="661" t="s">
        <v>2767</v>
      </c>
      <c r="K723" s="661" t="s">
        <v>1745</v>
      </c>
      <c r="L723" s="662">
        <v>93.71</v>
      </c>
      <c r="M723" s="662">
        <v>93.71</v>
      </c>
      <c r="N723" s="661">
        <v>1</v>
      </c>
      <c r="O723" s="742">
        <v>0.5</v>
      </c>
      <c r="P723" s="662">
        <v>93.71</v>
      </c>
      <c r="Q723" s="677">
        <v>1</v>
      </c>
      <c r="R723" s="661">
        <v>1</v>
      </c>
      <c r="S723" s="677">
        <v>1</v>
      </c>
      <c r="T723" s="742">
        <v>0.5</v>
      </c>
      <c r="U723" s="700">
        <v>1</v>
      </c>
    </row>
    <row r="724" spans="1:21" ht="14.4" customHeight="1" x14ac:dyDescent="0.3">
      <c r="A724" s="660">
        <v>21</v>
      </c>
      <c r="B724" s="661" t="s">
        <v>572</v>
      </c>
      <c r="C724" s="661">
        <v>89301212</v>
      </c>
      <c r="D724" s="740" t="s">
        <v>4044</v>
      </c>
      <c r="E724" s="741" t="s">
        <v>2748</v>
      </c>
      <c r="F724" s="661" t="s">
        <v>2725</v>
      </c>
      <c r="G724" s="661" t="s">
        <v>2760</v>
      </c>
      <c r="H724" s="661" t="s">
        <v>1429</v>
      </c>
      <c r="I724" s="661" t="s">
        <v>1538</v>
      </c>
      <c r="J724" s="661" t="s">
        <v>1539</v>
      </c>
      <c r="K724" s="661" t="s">
        <v>1540</v>
      </c>
      <c r="L724" s="662">
        <v>475.77</v>
      </c>
      <c r="M724" s="662">
        <v>475.77</v>
      </c>
      <c r="N724" s="661">
        <v>1</v>
      </c>
      <c r="O724" s="742">
        <v>0.5</v>
      </c>
      <c r="P724" s="662">
        <v>475.77</v>
      </c>
      <c r="Q724" s="677">
        <v>1</v>
      </c>
      <c r="R724" s="661">
        <v>1</v>
      </c>
      <c r="S724" s="677">
        <v>1</v>
      </c>
      <c r="T724" s="742">
        <v>0.5</v>
      </c>
      <c r="U724" s="700">
        <v>1</v>
      </c>
    </row>
    <row r="725" spans="1:21" ht="14.4" customHeight="1" x14ac:dyDescent="0.3">
      <c r="A725" s="660">
        <v>21</v>
      </c>
      <c r="B725" s="661" t="s">
        <v>572</v>
      </c>
      <c r="C725" s="661">
        <v>89301212</v>
      </c>
      <c r="D725" s="740" t="s">
        <v>4044</v>
      </c>
      <c r="E725" s="741" t="s">
        <v>2748</v>
      </c>
      <c r="F725" s="661" t="s">
        <v>2725</v>
      </c>
      <c r="G725" s="661" t="s">
        <v>2760</v>
      </c>
      <c r="H725" s="661" t="s">
        <v>1429</v>
      </c>
      <c r="I725" s="661" t="s">
        <v>1553</v>
      </c>
      <c r="J725" s="661" t="s">
        <v>1554</v>
      </c>
      <c r="K725" s="661" t="s">
        <v>2613</v>
      </c>
      <c r="L725" s="662">
        <v>1300.49</v>
      </c>
      <c r="M725" s="662">
        <v>1300.49</v>
      </c>
      <c r="N725" s="661">
        <v>1</v>
      </c>
      <c r="O725" s="742">
        <v>0.5</v>
      </c>
      <c r="P725" s="662">
        <v>1300.49</v>
      </c>
      <c r="Q725" s="677">
        <v>1</v>
      </c>
      <c r="R725" s="661">
        <v>1</v>
      </c>
      <c r="S725" s="677">
        <v>1</v>
      </c>
      <c r="T725" s="742">
        <v>0.5</v>
      </c>
      <c r="U725" s="700">
        <v>1</v>
      </c>
    </row>
    <row r="726" spans="1:21" ht="14.4" customHeight="1" x14ac:dyDescent="0.3">
      <c r="A726" s="660">
        <v>21</v>
      </c>
      <c r="B726" s="661" t="s">
        <v>572</v>
      </c>
      <c r="C726" s="661">
        <v>89301212</v>
      </c>
      <c r="D726" s="740" t="s">
        <v>4044</v>
      </c>
      <c r="E726" s="741" t="s">
        <v>2748</v>
      </c>
      <c r="F726" s="661" t="s">
        <v>2725</v>
      </c>
      <c r="G726" s="661" t="s">
        <v>2760</v>
      </c>
      <c r="H726" s="661" t="s">
        <v>1429</v>
      </c>
      <c r="I726" s="661" t="s">
        <v>2862</v>
      </c>
      <c r="J726" s="661" t="s">
        <v>2863</v>
      </c>
      <c r="K726" s="661" t="s">
        <v>2864</v>
      </c>
      <c r="L726" s="662">
        <v>1300.49</v>
      </c>
      <c r="M726" s="662">
        <v>1300.49</v>
      </c>
      <c r="N726" s="661">
        <v>1</v>
      </c>
      <c r="O726" s="742">
        <v>0.5</v>
      </c>
      <c r="P726" s="662">
        <v>1300.49</v>
      </c>
      <c r="Q726" s="677">
        <v>1</v>
      </c>
      <c r="R726" s="661">
        <v>1</v>
      </c>
      <c r="S726" s="677">
        <v>1</v>
      </c>
      <c r="T726" s="742">
        <v>0.5</v>
      </c>
      <c r="U726" s="700">
        <v>1</v>
      </c>
    </row>
    <row r="727" spans="1:21" ht="14.4" customHeight="1" x14ac:dyDescent="0.3">
      <c r="A727" s="660">
        <v>21</v>
      </c>
      <c r="B727" s="661" t="s">
        <v>572</v>
      </c>
      <c r="C727" s="661">
        <v>89301212</v>
      </c>
      <c r="D727" s="740" t="s">
        <v>4044</v>
      </c>
      <c r="E727" s="741" t="s">
        <v>2748</v>
      </c>
      <c r="F727" s="661" t="s">
        <v>2725</v>
      </c>
      <c r="G727" s="661" t="s">
        <v>3379</v>
      </c>
      <c r="H727" s="661" t="s">
        <v>573</v>
      </c>
      <c r="I727" s="661" t="s">
        <v>1260</v>
      </c>
      <c r="J727" s="661" t="s">
        <v>3383</v>
      </c>
      <c r="K727" s="661" t="s">
        <v>3382</v>
      </c>
      <c r="L727" s="662">
        <v>998.95</v>
      </c>
      <c r="M727" s="662">
        <v>6992.65</v>
      </c>
      <c r="N727" s="661">
        <v>7</v>
      </c>
      <c r="O727" s="742">
        <v>3</v>
      </c>
      <c r="P727" s="662">
        <v>5993.7</v>
      </c>
      <c r="Q727" s="677">
        <v>0.85714285714285721</v>
      </c>
      <c r="R727" s="661">
        <v>6</v>
      </c>
      <c r="S727" s="677">
        <v>0.8571428571428571</v>
      </c>
      <c r="T727" s="742">
        <v>2</v>
      </c>
      <c r="U727" s="700">
        <v>0.66666666666666663</v>
      </c>
    </row>
    <row r="728" spans="1:21" ht="14.4" customHeight="1" x14ac:dyDescent="0.3">
      <c r="A728" s="660">
        <v>21</v>
      </c>
      <c r="B728" s="661" t="s">
        <v>572</v>
      </c>
      <c r="C728" s="661">
        <v>89301212</v>
      </c>
      <c r="D728" s="740" t="s">
        <v>4044</v>
      </c>
      <c r="E728" s="741" t="s">
        <v>2748</v>
      </c>
      <c r="F728" s="661" t="s">
        <v>2725</v>
      </c>
      <c r="G728" s="661" t="s">
        <v>3388</v>
      </c>
      <c r="H728" s="661" t="s">
        <v>1429</v>
      </c>
      <c r="I728" s="661" t="s">
        <v>1512</v>
      </c>
      <c r="J728" s="661" t="s">
        <v>1513</v>
      </c>
      <c r="K728" s="661" t="s">
        <v>1514</v>
      </c>
      <c r="L728" s="662">
        <v>48.27</v>
      </c>
      <c r="M728" s="662">
        <v>48.27</v>
      </c>
      <c r="N728" s="661">
        <v>1</v>
      </c>
      <c r="O728" s="742">
        <v>1</v>
      </c>
      <c r="P728" s="662">
        <v>48.27</v>
      </c>
      <c r="Q728" s="677">
        <v>1</v>
      </c>
      <c r="R728" s="661">
        <v>1</v>
      </c>
      <c r="S728" s="677">
        <v>1</v>
      </c>
      <c r="T728" s="742">
        <v>1</v>
      </c>
      <c r="U728" s="700">
        <v>1</v>
      </c>
    </row>
    <row r="729" spans="1:21" ht="14.4" customHeight="1" x14ac:dyDescent="0.3">
      <c r="A729" s="660">
        <v>21</v>
      </c>
      <c r="B729" s="661" t="s">
        <v>572</v>
      </c>
      <c r="C729" s="661">
        <v>89301212</v>
      </c>
      <c r="D729" s="740" t="s">
        <v>4044</v>
      </c>
      <c r="E729" s="741" t="s">
        <v>2748</v>
      </c>
      <c r="F729" s="661" t="s">
        <v>2727</v>
      </c>
      <c r="G729" s="661" t="s">
        <v>2873</v>
      </c>
      <c r="H729" s="661" t="s">
        <v>573</v>
      </c>
      <c r="I729" s="661" t="s">
        <v>2874</v>
      </c>
      <c r="J729" s="661" t="s">
        <v>2875</v>
      </c>
      <c r="K729" s="661" t="s">
        <v>2876</v>
      </c>
      <c r="L729" s="662">
        <v>1000</v>
      </c>
      <c r="M729" s="662">
        <v>3000</v>
      </c>
      <c r="N729" s="661">
        <v>3</v>
      </c>
      <c r="O729" s="742">
        <v>3</v>
      </c>
      <c r="P729" s="662">
        <v>1000</v>
      </c>
      <c r="Q729" s="677">
        <v>0.33333333333333331</v>
      </c>
      <c r="R729" s="661">
        <v>1</v>
      </c>
      <c r="S729" s="677">
        <v>0.33333333333333331</v>
      </c>
      <c r="T729" s="742">
        <v>1</v>
      </c>
      <c r="U729" s="700">
        <v>0.33333333333333331</v>
      </c>
    </row>
    <row r="730" spans="1:21" ht="14.4" customHeight="1" x14ac:dyDescent="0.3">
      <c r="A730" s="660">
        <v>21</v>
      </c>
      <c r="B730" s="661" t="s">
        <v>572</v>
      </c>
      <c r="C730" s="661">
        <v>89301212</v>
      </c>
      <c r="D730" s="740" t="s">
        <v>4044</v>
      </c>
      <c r="E730" s="741" t="s">
        <v>2749</v>
      </c>
      <c r="F730" s="661" t="s">
        <v>2725</v>
      </c>
      <c r="G730" s="661" t="s">
        <v>2877</v>
      </c>
      <c r="H730" s="661" t="s">
        <v>573</v>
      </c>
      <c r="I730" s="661" t="s">
        <v>675</v>
      </c>
      <c r="J730" s="661" t="s">
        <v>2888</v>
      </c>
      <c r="K730" s="661" t="s">
        <v>2889</v>
      </c>
      <c r="L730" s="662">
        <v>42.85</v>
      </c>
      <c r="M730" s="662">
        <v>42.85</v>
      </c>
      <c r="N730" s="661">
        <v>1</v>
      </c>
      <c r="O730" s="742">
        <v>1</v>
      </c>
      <c r="P730" s="662">
        <v>42.85</v>
      </c>
      <c r="Q730" s="677">
        <v>1</v>
      </c>
      <c r="R730" s="661">
        <v>1</v>
      </c>
      <c r="S730" s="677">
        <v>1</v>
      </c>
      <c r="T730" s="742">
        <v>1</v>
      </c>
      <c r="U730" s="700">
        <v>1</v>
      </c>
    </row>
    <row r="731" spans="1:21" ht="14.4" customHeight="1" x14ac:dyDescent="0.3">
      <c r="A731" s="660">
        <v>21</v>
      </c>
      <c r="B731" s="661" t="s">
        <v>572</v>
      </c>
      <c r="C731" s="661">
        <v>89301212</v>
      </c>
      <c r="D731" s="740" t="s">
        <v>4044</v>
      </c>
      <c r="E731" s="741" t="s">
        <v>2749</v>
      </c>
      <c r="F731" s="661" t="s">
        <v>2725</v>
      </c>
      <c r="G731" s="661" t="s">
        <v>2830</v>
      </c>
      <c r="H731" s="661" t="s">
        <v>1429</v>
      </c>
      <c r="I731" s="661" t="s">
        <v>1659</v>
      </c>
      <c r="J731" s="661" t="s">
        <v>1687</v>
      </c>
      <c r="K731" s="661" t="s">
        <v>2635</v>
      </c>
      <c r="L731" s="662">
        <v>154.36000000000001</v>
      </c>
      <c r="M731" s="662">
        <v>308.72000000000003</v>
      </c>
      <c r="N731" s="661">
        <v>2</v>
      </c>
      <c r="O731" s="742">
        <v>0.5</v>
      </c>
      <c r="P731" s="662">
        <v>308.72000000000003</v>
      </c>
      <c r="Q731" s="677">
        <v>1</v>
      </c>
      <c r="R731" s="661">
        <v>2</v>
      </c>
      <c r="S731" s="677">
        <v>1</v>
      </c>
      <c r="T731" s="742">
        <v>0.5</v>
      </c>
      <c r="U731" s="700">
        <v>1</v>
      </c>
    </row>
    <row r="732" spans="1:21" ht="14.4" customHeight="1" x14ac:dyDescent="0.3">
      <c r="A732" s="660">
        <v>21</v>
      </c>
      <c r="B732" s="661" t="s">
        <v>572</v>
      </c>
      <c r="C732" s="661">
        <v>89301212</v>
      </c>
      <c r="D732" s="740" t="s">
        <v>4044</v>
      </c>
      <c r="E732" s="741" t="s">
        <v>2749</v>
      </c>
      <c r="F732" s="661" t="s">
        <v>2725</v>
      </c>
      <c r="G732" s="661" t="s">
        <v>2779</v>
      </c>
      <c r="H732" s="661" t="s">
        <v>573</v>
      </c>
      <c r="I732" s="661" t="s">
        <v>2780</v>
      </c>
      <c r="J732" s="661" t="s">
        <v>2781</v>
      </c>
      <c r="K732" s="661" t="s">
        <v>2782</v>
      </c>
      <c r="L732" s="662">
        <v>1540.82</v>
      </c>
      <c r="M732" s="662">
        <v>4622.46</v>
      </c>
      <c r="N732" s="661">
        <v>3</v>
      </c>
      <c r="O732" s="742">
        <v>1</v>
      </c>
      <c r="P732" s="662">
        <v>4622.46</v>
      </c>
      <c r="Q732" s="677">
        <v>1</v>
      </c>
      <c r="R732" s="661">
        <v>3</v>
      </c>
      <c r="S732" s="677">
        <v>1</v>
      </c>
      <c r="T732" s="742">
        <v>1</v>
      </c>
      <c r="U732" s="700">
        <v>1</v>
      </c>
    </row>
    <row r="733" spans="1:21" ht="14.4" customHeight="1" x14ac:dyDescent="0.3">
      <c r="A733" s="660">
        <v>21</v>
      </c>
      <c r="B733" s="661" t="s">
        <v>572</v>
      </c>
      <c r="C733" s="661">
        <v>89301212</v>
      </c>
      <c r="D733" s="740" t="s">
        <v>4044</v>
      </c>
      <c r="E733" s="741" t="s">
        <v>2749</v>
      </c>
      <c r="F733" s="661" t="s">
        <v>2725</v>
      </c>
      <c r="G733" s="661" t="s">
        <v>2892</v>
      </c>
      <c r="H733" s="661" t="s">
        <v>1429</v>
      </c>
      <c r="I733" s="661" t="s">
        <v>2211</v>
      </c>
      <c r="J733" s="661" t="s">
        <v>2177</v>
      </c>
      <c r="K733" s="661" t="s">
        <v>1463</v>
      </c>
      <c r="L733" s="662">
        <v>113.66</v>
      </c>
      <c r="M733" s="662">
        <v>113.66</v>
      </c>
      <c r="N733" s="661">
        <v>1</v>
      </c>
      <c r="O733" s="742">
        <v>1</v>
      </c>
      <c r="P733" s="662"/>
      <c r="Q733" s="677">
        <v>0</v>
      </c>
      <c r="R733" s="661"/>
      <c r="S733" s="677">
        <v>0</v>
      </c>
      <c r="T733" s="742"/>
      <c r="U733" s="700">
        <v>0</v>
      </c>
    </row>
    <row r="734" spans="1:21" ht="14.4" customHeight="1" x14ac:dyDescent="0.3">
      <c r="A734" s="660">
        <v>21</v>
      </c>
      <c r="B734" s="661" t="s">
        <v>572</v>
      </c>
      <c r="C734" s="661">
        <v>89301212</v>
      </c>
      <c r="D734" s="740" t="s">
        <v>4044</v>
      </c>
      <c r="E734" s="741" t="s">
        <v>2749</v>
      </c>
      <c r="F734" s="661" t="s">
        <v>2725</v>
      </c>
      <c r="G734" s="661" t="s">
        <v>2835</v>
      </c>
      <c r="H734" s="661" t="s">
        <v>573</v>
      </c>
      <c r="I734" s="661" t="s">
        <v>2836</v>
      </c>
      <c r="J734" s="661" t="s">
        <v>2837</v>
      </c>
      <c r="K734" s="661" t="s">
        <v>2838</v>
      </c>
      <c r="L734" s="662">
        <v>0</v>
      </c>
      <c r="M734" s="662">
        <v>0</v>
      </c>
      <c r="N734" s="661">
        <v>1</v>
      </c>
      <c r="O734" s="742">
        <v>1</v>
      </c>
      <c r="P734" s="662">
        <v>0</v>
      </c>
      <c r="Q734" s="677"/>
      <c r="R734" s="661">
        <v>1</v>
      </c>
      <c r="S734" s="677">
        <v>1</v>
      </c>
      <c r="T734" s="742">
        <v>1</v>
      </c>
      <c r="U734" s="700">
        <v>1</v>
      </c>
    </row>
    <row r="735" spans="1:21" ht="14.4" customHeight="1" x14ac:dyDescent="0.3">
      <c r="A735" s="660">
        <v>21</v>
      </c>
      <c r="B735" s="661" t="s">
        <v>572</v>
      </c>
      <c r="C735" s="661">
        <v>89301212</v>
      </c>
      <c r="D735" s="740" t="s">
        <v>4044</v>
      </c>
      <c r="E735" s="741" t="s">
        <v>2749</v>
      </c>
      <c r="F735" s="661" t="s">
        <v>2725</v>
      </c>
      <c r="G735" s="661" t="s">
        <v>2835</v>
      </c>
      <c r="H735" s="661" t="s">
        <v>573</v>
      </c>
      <c r="I735" s="661" t="s">
        <v>1997</v>
      </c>
      <c r="J735" s="661" t="s">
        <v>3019</v>
      </c>
      <c r="K735" s="661" t="s">
        <v>3020</v>
      </c>
      <c r="L735" s="662">
        <v>1454.23</v>
      </c>
      <c r="M735" s="662">
        <v>2908.46</v>
      </c>
      <c r="N735" s="661">
        <v>2</v>
      </c>
      <c r="O735" s="742">
        <v>1</v>
      </c>
      <c r="P735" s="662">
        <v>2908.46</v>
      </c>
      <c r="Q735" s="677">
        <v>1</v>
      </c>
      <c r="R735" s="661">
        <v>2</v>
      </c>
      <c r="S735" s="677">
        <v>1</v>
      </c>
      <c r="T735" s="742">
        <v>1</v>
      </c>
      <c r="U735" s="700">
        <v>1</v>
      </c>
    </row>
    <row r="736" spans="1:21" ht="14.4" customHeight="1" x14ac:dyDescent="0.3">
      <c r="A736" s="660">
        <v>21</v>
      </c>
      <c r="B736" s="661" t="s">
        <v>572</v>
      </c>
      <c r="C736" s="661">
        <v>89301212</v>
      </c>
      <c r="D736" s="740" t="s">
        <v>4044</v>
      </c>
      <c r="E736" s="741" t="s">
        <v>2749</v>
      </c>
      <c r="F736" s="661" t="s">
        <v>2725</v>
      </c>
      <c r="G736" s="661" t="s">
        <v>3620</v>
      </c>
      <c r="H736" s="661" t="s">
        <v>573</v>
      </c>
      <c r="I736" s="661" t="s">
        <v>1706</v>
      </c>
      <c r="J736" s="661" t="s">
        <v>1707</v>
      </c>
      <c r="K736" s="661" t="s">
        <v>3621</v>
      </c>
      <c r="L736" s="662">
        <v>98.63</v>
      </c>
      <c r="M736" s="662">
        <v>98.63</v>
      </c>
      <c r="N736" s="661">
        <v>1</v>
      </c>
      <c r="O736" s="742">
        <v>1</v>
      </c>
      <c r="P736" s="662">
        <v>98.63</v>
      </c>
      <c r="Q736" s="677">
        <v>1</v>
      </c>
      <c r="R736" s="661">
        <v>1</v>
      </c>
      <c r="S736" s="677">
        <v>1</v>
      </c>
      <c r="T736" s="742">
        <v>1</v>
      </c>
      <c r="U736" s="700">
        <v>1</v>
      </c>
    </row>
    <row r="737" spans="1:21" ht="14.4" customHeight="1" x14ac:dyDescent="0.3">
      <c r="A737" s="660">
        <v>21</v>
      </c>
      <c r="B737" s="661" t="s">
        <v>572</v>
      </c>
      <c r="C737" s="661">
        <v>89301212</v>
      </c>
      <c r="D737" s="740" t="s">
        <v>4044</v>
      </c>
      <c r="E737" s="741" t="s">
        <v>2749</v>
      </c>
      <c r="F737" s="661" t="s">
        <v>2725</v>
      </c>
      <c r="G737" s="661" t="s">
        <v>3622</v>
      </c>
      <c r="H737" s="661" t="s">
        <v>573</v>
      </c>
      <c r="I737" s="661" t="s">
        <v>3623</v>
      </c>
      <c r="J737" s="661" t="s">
        <v>3624</v>
      </c>
      <c r="K737" s="661" t="s">
        <v>3625</v>
      </c>
      <c r="L737" s="662">
        <v>0</v>
      </c>
      <c r="M737" s="662">
        <v>0</v>
      </c>
      <c r="N737" s="661">
        <v>1</v>
      </c>
      <c r="O737" s="742">
        <v>0.5</v>
      </c>
      <c r="P737" s="662">
        <v>0</v>
      </c>
      <c r="Q737" s="677"/>
      <c r="R737" s="661">
        <v>1</v>
      </c>
      <c r="S737" s="677">
        <v>1</v>
      </c>
      <c r="T737" s="742">
        <v>0.5</v>
      </c>
      <c r="U737" s="700">
        <v>1</v>
      </c>
    </row>
    <row r="738" spans="1:21" ht="14.4" customHeight="1" x14ac:dyDescent="0.3">
      <c r="A738" s="660">
        <v>21</v>
      </c>
      <c r="B738" s="661" t="s">
        <v>572</v>
      </c>
      <c r="C738" s="661">
        <v>89301212</v>
      </c>
      <c r="D738" s="740" t="s">
        <v>4044</v>
      </c>
      <c r="E738" s="741" t="s">
        <v>2749</v>
      </c>
      <c r="F738" s="661" t="s">
        <v>2725</v>
      </c>
      <c r="G738" s="661" t="s">
        <v>3626</v>
      </c>
      <c r="H738" s="661" t="s">
        <v>573</v>
      </c>
      <c r="I738" s="661" t="s">
        <v>1625</v>
      </c>
      <c r="J738" s="661" t="s">
        <v>1626</v>
      </c>
      <c r="K738" s="661" t="s">
        <v>3627</v>
      </c>
      <c r="L738" s="662">
        <v>36.97</v>
      </c>
      <c r="M738" s="662">
        <v>36.97</v>
      </c>
      <c r="N738" s="661">
        <v>1</v>
      </c>
      <c r="O738" s="742">
        <v>0.5</v>
      </c>
      <c r="P738" s="662">
        <v>36.97</v>
      </c>
      <c r="Q738" s="677">
        <v>1</v>
      </c>
      <c r="R738" s="661">
        <v>1</v>
      </c>
      <c r="S738" s="677">
        <v>1</v>
      </c>
      <c r="T738" s="742">
        <v>0.5</v>
      </c>
      <c r="U738" s="700">
        <v>1</v>
      </c>
    </row>
    <row r="739" spans="1:21" ht="14.4" customHeight="1" x14ac:dyDescent="0.3">
      <c r="A739" s="660">
        <v>21</v>
      </c>
      <c r="B739" s="661" t="s">
        <v>572</v>
      </c>
      <c r="C739" s="661">
        <v>89301212</v>
      </c>
      <c r="D739" s="740" t="s">
        <v>4044</v>
      </c>
      <c r="E739" s="741" t="s">
        <v>2749</v>
      </c>
      <c r="F739" s="661" t="s">
        <v>2725</v>
      </c>
      <c r="G739" s="661" t="s">
        <v>3117</v>
      </c>
      <c r="H739" s="661" t="s">
        <v>1429</v>
      </c>
      <c r="I739" s="661" t="s">
        <v>1591</v>
      </c>
      <c r="J739" s="661" t="s">
        <v>1592</v>
      </c>
      <c r="K739" s="661" t="s">
        <v>2646</v>
      </c>
      <c r="L739" s="662">
        <v>769.6</v>
      </c>
      <c r="M739" s="662">
        <v>7696.0000000000009</v>
      </c>
      <c r="N739" s="661">
        <v>10</v>
      </c>
      <c r="O739" s="742">
        <v>4</v>
      </c>
      <c r="P739" s="662">
        <v>6926.4000000000005</v>
      </c>
      <c r="Q739" s="677">
        <v>0.89999999999999991</v>
      </c>
      <c r="R739" s="661">
        <v>9</v>
      </c>
      <c r="S739" s="677">
        <v>0.9</v>
      </c>
      <c r="T739" s="742">
        <v>3</v>
      </c>
      <c r="U739" s="700">
        <v>0.75</v>
      </c>
    </row>
    <row r="740" spans="1:21" ht="14.4" customHeight="1" x14ac:dyDescent="0.3">
      <c r="A740" s="660">
        <v>21</v>
      </c>
      <c r="B740" s="661" t="s">
        <v>572</v>
      </c>
      <c r="C740" s="661">
        <v>89301212</v>
      </c>
      <c r="D740" s="740" t="s">
        <v>4044</v>
      </c>
      <c r="E740" s="741" t="s">
        <v>2749</v>
      </c>
      <c r="F740" s="661" t="s">
        <v>2725</v>
      </c>
      <c r="G740" s="661" t="s">
        <v>2903</v>
      </c>
      <c r="H740" s="661" t="s">
        <v>573</v>
      </c>
      <c r="I740" s="661" t="s">
        <v>3628</v>
      </c>
      <c r="J740" s="661" t="s">
        <v>3629</v>
      </c>
      <c r="K740" s="661" t="s">
        <v>3630</v>
      </c>
      <c r="L740" s="662">
        <v>0</v>
      </c>
      <c r="M740" s="662">
        <v>0</v>
      </c>
      <c r="N740" s="661">
        <v>1</v>
      </c>
      <c r="O740" s="742">
        <v>0.5</v>
      </c>
      <c r="P740" s="662"/>
      <c r="Q740" s="677"/>
      <c r="R740" s="661"/>
      <c r="S740" s="677">
        <v>0</v>
      </c>
      <c r="T740" s="742"/>
      <c r="U740" s="700">
        <v>0</v>
      </c>
    </row>
    <row r="741" spans="1:21" ht="14.4" customHeight="1" x14ac:dyDescent="0.3">
      <c r="A741" s="660">
        <v>21</v>
      </c>
      <c r="B741" s="661" t="s">
        <v>572</v>
      </c>
      <c r="C741" s="661">
        <v>89301212</v>
      </c>
      <c r="D741" s="740" t="s">
        <v>4044</v>
      </c>
      <c r="E741" s="741" t="s">
        <v>2749</v>
      </c>
      <c r="F741" s="661" t="s">
        <v>2725</v>
      </c>
      <c r="G741" s="661" t="s">
        <v>2771</v>
      </c>
      <c r="H741" s="661" t="s">
        <v>573</v>
      </c>
      <c r="I741" s="661" t="s">
        <v>855</v>
      </c>
      <c r="J741" s="661" t="s">
        <v>2772</v>
      </c>
      <c r="K741" s="661" t="s">
        <v>2773</v>
      </c>
      <c r="L741" s="662">
        <v>53.57</v>
      </c>
      <c r="M741" s="662">
        <v>53.57</v>
      </c>
      <c r="N741" s="661">
        <v>1</v>
      </c>
      <c r="O741" s="742">
        <v>0.5</v>
      </c>
      <c r="P741" s="662">
        <v>53.57</v>
      </c>
      <c r="Q741" s="677">
        <v>1</v>
      </c>
      <c r="R741" s="661">
        <v>1</v>
      </c>
      <c r="S741" s="677">
        <v>1</v>
      </c>
      <c r="T741" s="742">
        <v>0.5</v>
      </c>
      <c r="U741" s="700">
        <v>1</v>
      </c>
    </row>
    <row r="742" spans="1:21" ht="14.4" customHeight="1" x14ac:dyDescent="0.3">
      <c r="A742" s="660">
        <v>21</v>
      </c>
      <c r="B742" s="661" t="s">
        <v>572</v>
      </c>
      <c r="C742" s="661">
        <v>89301212</v>
      </c>
      <c r="D742" s="740" t="s">
        <v>4044</v>
      </c>
      <c r="E742" s="741" t="s">
        <v>2749</v>
      </c>
      <c r="F742" s="661" t="s">
        <v>2725</v>
      </c>
      <c r="G742" s="661" t="s">
        <v>2813</v>
      </c>
      <c r="H742" s="661" t="s">
        <v>1429</v>
      </c>
      <c r="I742" s="661" t="s">
        <v>2859</v>
      </c>
      <c r="J742" s="661" t="s">
        <v>1447</v>
      </c>
      <c r="K742" s="661" t="s">
        <v>2622</v>
      </c>
      <c r="L742" s="662">
        <v>815.1</v>
      </c>
      <c r="M742" s="662">
        <v>2445.3000000000002</v>
      </c>
      <c r="N742" s="661">
        <v>3</v>
      </c>
      <c r="O742" s="742">
        <v>1.5</v>
      </c>
      <c r="P742" s="662">
        <v>1630.2</v>
      </c>
      <c r="Q742" s="677">
        <v>0.66666666666666663</v>
      </c>
      <c r="R742" s="661">
        <v>2</v>
      </c>
      <c r="S742" s="677">
        <v>0.66666666666666663</v>
      </c>
      <c r="T742" s="742">
        <v>1</v>
      </c>
      <c r="U742" s="700">
        <v>0.66666666666666663</v>
      </c>
    </row>
    <row r="743" spans="1:21" ht="14.4" customHeight="1" x14ac:dyDescent="0.3">
      <c r="A743" s="660">
        <v>21</v>
      </c>
      <c r="B743" s="661" t="s">
        <v>572</v>
      </c>
      <c r="C743" s="661">
        <v>89301212</v>
      </c>
      <c r="D743" s="740" t="s">
        <v>4044</v>
      </c>
      <c r="E743" s="741" t="s">
        <v>2749</v>
      </c>
      <c r="F743" s="661" t="s">
        <v>2725</v>
      </c>
      <c r="G743" s="661" t="s">
        <v>2813</v>
      </c>
      <c r="H743" s="661" t="s">
        <v>1429</v>
      </c>
      <c r="I743" s="661" t="s">
        <v>1484</v>
      </c>
      <c r="J743" s="661" t="s">
        <v>1481</v>
      </c>
      <c r="K743" s="661" t="s">
        <v>1448</v>
      </c>
      <c r="L743" s="662">
        <v>1847.49</v>
      </c>
      <c r="M743" s="662">
        <v>1847.49</v>
      </c>
      <c r="N743" s="661">
        <v>1</v>
      </c>
      <c r="O743" s="742">
        <v>1</v>
      </c>
      <c r="P743" s="662"/>
      <c r="Q743" s="677">
        <v>0</v>
      </c>
      <c r="R743" s="661"/>
      <c r="S743" s="677">
        <v>0</v>
      </c>
      <c r="T743" s="742"/>
      <c r="U743" s="700">
        <v>0</v>
      </c>
    </row>
    <row r="744" spans="1:21" ht="14.4" customHeight="1" x14ac:dyDescent="0.3">
      <c r="A744" s="660">
        <v>21</v>
      </c>
      <c r="B744" s="661" t="s">
        <v>572</v>
      </c>
      <c r="C744" s="661">
        <v>89301212</v>
      </c>
      <c r="D744" s="740" t="s">
        <v>4044</v>
      </c>
      <c r="E744" s="741" t="s">
        <v>2749</v>
      </c>
      <c r="F744" s="661" t="s">
        <v>2725</v>
      </c>
      <c r="G744" s="661" t="s">
        <v>2760</v>
      </c>
      <c r="H744" s="661" t="s">
        <v>1429</v>
      </c>
      <c r="I744" s="661" t="s">
        <v>1553</v>
      </c>
      <c r="J744" s="661" t="s">
        <v>1554</v>
      </c>
      <c r="K744" s="661" t="s">
        <v>2613</v>
      </c>
      <c r="L744" s="662">
        <v>1300.49</v>
      </c>
      <c r="M744" s="662">
        <v>1300.49</v>
      </c>
      <c r="N744" s="661">
        <v>1</v>
      </c>
      <c r="O744" s="742">
        <v>0.5</v>
      </c>
      <c r="P744" s="662">
        <v>1300.49</v>
      </c>
      <c r="Q744" s="677">
        <v>1</v>
      </c>
      <c r="R744" s="661">
        <v>1</v>
      </c>
      <c r="S744" s="677">
        <v>1</v>
      </c>
      <c r="T744" s="742">
        <v>0.5</v>
      </c>
      <c r="U744" s="700">
        <v>1</v>
      </c>
    </row>
    <row r="745" spans="1:21" ht="14.4" customHeight="1" x14ac:dyDescent="0.3">
      <c r="A745" s="660">
        <v>21</v>
      </c>
      <c r="B745" s="661" t="s">
        <v>572</v>
      </c>
      <c r="C745" s="661">
        <v>89301212</v>
      </c>
      <c r="D745" s="740" t="s">
        <v>4044</v>
      </c>
      <c r="E745" s="741" t="s">
        <v>2749</v>
      </c>
      <c r="F745" s="661" t="s">
        <v>2725</v>
      </c>
      <c r="G745" s="661" t="s">
        <v>2918</v>
      </c>
      <c r="H745" s="661" t="s">
        <v>573</v>
      </c>
      <c r="I745" s="661" t="s">
        <v>1326</v>
      </c>
      <c r="J745" s="661" t="s">
        <v>1327</v>
      </c>
      <c r="K745" s="661" t="s">
        <v>1328</v>
      </c>
      <c r="L745" s="662">
        <v>108.44</v>
      </c>
      <c r="M745" s="662">
        <v>108.44</v>
      </c>
      <c r="N745" s="661">
        <v>1</v>
      </c>
      <c r="O745" s="742">
        <v>1</v>
      </c>
      <c r="P745" s="662"/>
      <c r="Q745" s="677">
        <v>0</v>
      </c>
      <c r="R745" s="661"/>
      <c r="S745" s="677">
        <v>0</v>
      </c>
      <c r="T745" s="742"/>
      <c r="U745" s="700">
        <v>0</v>
      </c>
    </row>
    <row r="746" spans="1:21" ht="14.4" customHeight="1" x14ac:dyDescent="0.3">
      <c r="A746" s="660">
        <v>21</v>
      </c>
      <c r="B746" s="661" t="s">
        <v>572</v>
      </c>
      <c r="C746" s="661">
        <v>89301212</v>
      </c>
      <c r="D746" s="740" t="s">
        <v>4044</v>
      </c>
      <c r="E746" s="741" t="s">
        <v>2749</v>
      </c>
      <c r="F746" s="661" t="s">
        <v>2725</v>
      </c>
      <c r="G746" s="661" t="s">
        <v>2815</v>
      </c>
      <c r="H746" s="661" t="s">
        <v>1429</v>
      </c>
      <c r="I746" s="661" t="s">
        <v>2816</v>
      </c>
      <c r="J746" s="661" t="s">
        <v>2817</v>
      </c>
      <c r="K746" s="661" t="s">
        <v>2818</v>
      </c>
      <c r="L746" s="662">
        <v>127.34</v>
      </c>
      <c r="M746" s="662">
        <v>1782.76</v>
      </c>
      <c r="N746" s="661">
        <v>14</v>
      </c>
      <c r="O746" s="742">
        <v>1</v>
      </c>
      <c r="P746" s="662"/>
      <c r="Q746" s="677">
        <v>0</v>
      </c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21</v>
      </c>
      <c r="B747" s="661" t="s">
        <v>572</v>
      </c>
      <c r="C747" s="661">
        <v>89301212</v>
      </c>
      <c r="D747" s="740" t="s">
        <v>4044</v>
      </c>
      <c r="E747" s="741" t="s">
        <v>2749</v>
      </c>
      <c r="F747" s="661" t="s">
        <v>2725</v>
      </c>
      <c r="G747" s="661" t="s">
        <v>3153</v>
      </c>
      <c r="H747" s="661" t="s">
        <v>1429</v>
      </c>
      <c r="I747" s="661" t="s">
        <v>3238</v>
      </c>
      <c r="J747" s="661" t="s">
        <v>1524</v>
      </c>
      <c r="K747" s="661" t="s">
        <v>3239</v>
      </c>
      <c r="L747" s="662">
        <v>1286.2</v>
      </c>
      <c r="M747" s="662">
        <v>1286.2</v>
      </c>
      <c r="N747" s="661">
        <v>1</v>
      </c>
      <c r="O747" s="742">
        <v>1</v>
      </c>
      <c r="P747" s="662">
        <v>1286.2</v>
      </c>
      <c r="Q747" s="677">
        <v>1</v>
      </c>
      <c r="R747" s="661">
        <v>1</v>
      </c>
      <c r="S747" s="677">
        <v>1</v>
      </c>
      <c r="T747" s="742">
        <v>1</v>
      </c>
      <c r="U747" s="700">
        <v>1</v>
      </c>
    </row>
    <row r="748" spans="1:21" ht="14.4" customHeight="1" x14ac:dyDescent="0.3">
      <c r="A748" s="660">
        <v>21</v>
      </c>
      <c r="B748" s="661" t="s">
        <v>572</v>
      </c>
      <c r="C748" s="661">
        <v>89301212</v>
      </c>
      <c r="D748" s="740" t="s">
        <v>4044</v>
      </c>
      <c r="E748" s="741" t="s">
        <v>2749</v>
      </c>
      <c r="F748" s="661" t="s">
        <v>2725</v>
      </c>
      <c r="G748" s="661" t="s">
        <v>3399</v>
      </c>
      <c r="H748" s="661" t="s">
        <v>573</v>
      </c>
      <c r="I748" s="661" t="s">
        <v>3631</v>
      </c>
      <c r="J748" s="661" t="s">
        <v>3632</v>
      </c>
      <c r="K748" s="661" t="s">
        <v>3633</v>
      </c>
      <c r="L748" s="662">
        <v>65.989999999999995</v>
      </c>
      <c r="M748" s="662">
        <v>65.989999999999995</v>
      </c>
      <c r="N748" s="661">
        <v>1</v>
      </c>
      <c r="O748" s="742">
        <v>0.5</v>
      </c>
      <c r="P748" s="662">
        <v>65.989999999999995</v>
      </c>
      <c r="Q748" s="677">
        <v>1</v>
      </c>
      <c r="R748" s="661">
        <v>1</v>
      </c>
      <c r="S748" s="677">
        <v>1</v>
      </c>
      <c r="T748" s="742">
        <v>0.5</v>
      </c>
      <c r="U748" s="700">
        <v>1</v>
      </c>
    </row>
    <row r="749" spans="1:21" ht="14.4" customHeight="1" x14ac:dyDescent="0.3">
      <c r="A749" s="660">
        <v>21</v>
      </c>
      <c r="B749" s="661" t="s">
        <v>572</v>
      </c>
      <c r="C749" s="661">
        <v>89301212</v>
      </c>
      <c r="D749" s="740" t="s">
        <v>4044</v>
      </c>
      <c r="E749" s="741" t="s">
        <v>2749</v>
      </c>
      <c r="F749" s="661" t="s">
        <v>2727</v>
      </c>
      <c r="G749" s="661" t="s">
        <v>2873</v>
      </c>
      <c r="H749" s="661" t="s">
        <v>573</v>
      </c>
      <c r="I749" s="661" t="s">
        <v>1214</v>
      </c>
      <c r="J749" s="661" t="s">
        <v>1215</v>
      </c>
      <c r="K749" s="661" t="s">
        <v>1422</v>
      </c>
      <c r="L749" s="662">
        <v>1267.1199999999999</v>
      </c>
      <c r="M749" s="662">
        <v>1267.1199999999999</v>
      </c>
      <c r="N749" s="661">
        <v>1</v>
      </c>
      <c r="O749" s="742">
        <v>1</v>
      </c>
      <c r="P749" s="662">
        <v>1267.1199999999999</v>
      </c>
      <c r="Q749" s="677">
        <v>1</v>
      </c>
      <c r="R749" s="661">
        <v>1</v>
      </c>
      <c r="S749" s="677">
        <v>1</v>
      </c>
      <c r="T749" s="742">
        <v>1</v>
      </c>
      <c r="U749" s="700">
        <v>1</v>
      </c>
    </row>
    <row r="750" spans="1:21" ht="14.4" customHeight="1" x14ac:dyDescent="0.3">
      <c r="A750" s="660">
        <v>21</v>
      </c>
      <c r="B750" s="661" t="s">
        <v>572</v>
      </c>
      <c r="C750" s="661">
        <v>89301212</v>
      </c>
      <c r="D750" s="740" t="s">
        <v>4044</v>
      </c>
      <c r="E750" s="741" t="s">
        <v>2750</v>
      </c>
      <c r="F750" s="661" t="s">
        <v>2725</v>
      </c>
      <c r="G750" s="661" t="s">
        <v>3426</v>
      </c>
      <c r="H750" s="661" t="s">
        <v>573</v>
      </c>
      <c r="I750" s="661" t="s">
        <v>3634</v>
      </c>
      <c r="J750" s="661" t="s">
        <v>3635</v>
      </c>
      <c r="K750" s="661" t="s">
        <v>3636</v>
      </c>
      <c r="L750" s="662">
        <v>1295.6400000000001</v>
      </c>
      <c r="M750" s="662">
        <v>3886.92</v>
      </c>
      <c r="N750" s="661">
        <v>3</v>
      </c>
      <c r="O750" s="742">
        <v>0.5</v>
      </c>
      <c r="P750" s="662"/>
      <c r="Q750" s="677">
        <v>0</v>
      </c>
      <c r="R750" s="661"/>
      <c r="S750" s="677">
        <v>0</v>
      </c>
      <c r="T750" s="742"/>
      <c r="U750" s="700">
        <v>0</v>
      </c>
    </row>
    <row r="751" spans="1:21" ht="14.4" customHeight="1" x14ac:dyDescent="0.3">
      <c r="A751" s="660">
        <v>21</v>
      </c>
      <c r="B751" s="661" t="s">
        <v>572</v>
      </c>
      <c r="C751" s="661">
        <v>89301212</v>
      </c>
      <c r="D751" s="740" t="s">
        <v>4044</v>
      </c>
      <c r="E751" s="741" t="s">
        <v>2750</v>
      </c>
      <c r="F751" s="661" t="s">
        <v>2725</v>
      </c>
      <c r="G751" s="661" t="s">
        <v>2877</v>
      </c>
      <c r="H751" s="661" t="s">
        <v>573</v>
      </c>
      <c r="I751" s="661" t="s">
        <v>3263</v>
      </c>
      <c r="J751" s="661" t="s">
        <v>3264</v>
      </c>
      <c r="K751" s="661" t="s">
        <v>2992</v>
      </c>
      <c r="L751" s="662">
        <v>85.71</v>
      </c>
      <c r="M751" s="662">
        <v>85.71</v>
      </c>
      <c r="N751" s="661">
        <v>1</v>
      </c>
      <c r="O751" s="742">
        <v>0.5</v>
      </c>
      <c r="P751" s="662">
        <v>85.71</v>
      </c>
      <c r="Q751" s="677">
        <v>1</v>
      </c>
      <c r="R751" s="661">
        <v>1</v>
      </c>
      <c r="S751" s="677">
        <v>1</v>
      </c>
      <c r="T751" s="742">
        <v>0.5</v>
      </c>
      <c r="U751" s="700">
        <v>1</v>
      </c>
    </row>
    <row r="752" spans="1:21" ht="14.4" customHeight="1" x14ac:dyDescent="0.3">
      <c r="A752" s="660">
        <v>21</v>
      </c>
      <c r="B752" s="661" t="s">
        <v>572</v>
      </c>
      <c r="C752" s="661">
        <v>89301212</v>
      </c>
      <c r="D752" s="740" t="s">
        <v>4044</v>
      </c>
      <c r="E752" s="741" t="s">
        <v>2750</v>
      </c>
      <c r="F752" s="661" t="s">
        <v>2725</v>
      </c>
      <c r="G752" s="661" t="s">
        <v>2880</v>
      </c>
      <c r="H752" s="661" t="s">
        <v>1429</v>
      </c>
      <c r="I752" s="661" t="s">
        <v>1494</v>
      </c>
      <c r="J752" s="661" t="s">
        <v>2661</v>
      </c>
      <c r="K752" s="661" t="s">
        <v>2662</v>
      </c>
      <c r="L752" s="662">
        <v>6.68</v>
      </c>
      <c r="M752" s="662">
        <v>20.04</v>
      </c>
      <c r="N752" s="661">
        <v>3</v>
      </c>
      <c r="O752" s="742">
        <v>0.5</v>
      </c>
      <c r="P752" s="662"/>
      <c r="Q752" s="677">
        <v>0</v>
      </c>
      <c r="R752" s="661"/>
      <c r="S752" s="677">
        <v>0</v>
      </c>
      <c r="T752" s="742"/>
      <c r="U752" s="700">
        <v>0</v>
      </c>
    </row>
    <row r="753" spans="1:21" ht="14.4" customHeight="1" x14ac:dyDescent="0.3">
      <c r="A753" s="660">
        <v>21</v>
      </c>
      <c r="B753" s="661" t="s">
        <v>572</v>
      </c>
      <c r="C753" s="661">
        <v>89301212</v>
      </c>
      <c r="D753" s="740" t="s">
        <v>4044</v>
      </c>
      <c r="E753" s="741" t="s">
        <v>2750</v>
      </c>
      <c r="F753" s="661" t="s">
        <v>2725</v>
      </c>
      <c r="G753" s="661" t="s">
        <v>2890</v>
      </c>
      <c r="H753" s="661" t="s">
        <v>573</v>
      </c>
      <c r="I753" s="661" t="s">
        <v>3637</v>
      </c>
      <c r="J753" s="661" t="s">
        <v>946</v>
      </c>
      <c r="K753" s="661" t="s">
        <v>3598</v>
      </c>
      <c r="L753" s="662">
        <v>0</v>
      </c>
      <c r="M753" s="662">
        <v>0</v>
      </c>
      <c r="N753" s="661">
        <v>1</v>
      </c>
      <c r="O753" s="742">
        <v>0.5</v>
      </c>
      <c r="P753" s="662"/>
      <c r="Q753" s="677"/>
      <c r="R753" s="661"/>
      <c r="S753" s="677">
        <v>0</v>
      </c>
      <c r="T753" s="742"/>
      <c r="U753" s="700">
        <v>0</v>
      </c>
    </row>
    <row r="754" spans="1:21" ht="14.4" customHeight="1" x14ac:dyDescent="0.3">
      <c r="A754" s="660">
        <v>21</v>
      </c>
      <c r="B754" s="661" t="s">
        <v>572</v>
      </c>
      <c r="C754" s="661">
        <v>89301212</v>
      </c>
      <c r="D754" s="740" t="s">
        <v>4044</v>
      </c>
      <c r="E754" s="741" t="s">
        <v>2750</v>
      </c>
      <c r="F754" s="661" t="s">
        <v>2725</v>
      </c>
      <c r="G754" s="661" t="s">
        <v>2890</v>
      </c>
      <c r="H754" s="661" t="s">
        <v>573</v>
      </c>
      <c r="I754" s="661" t="s">
        <v>2891</v>
      </c>
      <c r="J754" s="661" t="s">
        <v>939</v>
      </c>
      <c r="K754" s="661" t="s">
        <v>943</v>
      </c>
      <c r="L754" s="662">
        <v>0</v>
      </c>
      <c r="M754" s="662">
        <v>0</v>
      </c>
      <c r="N754" s="661">
        <v>3</v>
      </c>
      <c r="O754" s="742">
        <v>0.5</v>
      </c>
      <c r="P754" s="662">
        <v>0</v>
      </c>
      <c r="Q754" s="677"/>
      <c r="R754" s="661">
        <v>3</v>
      </c>
      <c r="S754" s="677">
        <v>1</v>
      </c>
      <c r="T754" s="742">
        <v>0.5</v>
      </c>
      <c r="U754" s="700">
        <v>1</v>
      </c>
    </row>
    <row r="755" spans="1:21" ht="14.4" customHeight="1" x14ac:dyDescent="0.3">
      <c r="A755" s="660">
        <v>21</v>
      </c>
      <c r="B755" s="661" t="s">
        <v>572</v>
      </c>
      <c r="C755" s="661">
        <v>89301212</v>
      </c>
      <c r="D755" s="740" t="s">
        <v>4044</v>
      </c>
      <c r="E755" s="741" t="s">
        <v>2750</v>
      </c>
      <c r="F755" s="661" t="s">
        <v>2725</v>
      </c>
      <c r="G755" s="661" t="s">
        <v>2830</v>
      </c>
      <c r="H755" s="661" t="s">
        <v>1429</v>
      </c>
      <c r="I755" s="661" t="s">
        <v>2327</v>
      </c>
      <c r="J755" s="661" t="s">
        <v>2694</v>
      </c>
      <c r="K755" s="661" t="s">
        <v>2693</v>
      </c>
      <c r="L755" s="662">
        <v>149.52000000000001</v>
      </c>
      <c r="M755" s="662">
        <v>747.60000000000014</v>
      </c>
      <c r="N755" s="661">
        <v>5</v>
      </c>
      <c r="O755" s="742">
        <v>2</v>
      </c>
      <c r="P755" s="662">
        <v>448.56000000000006</v>
      </c>
      <c r="Q755" s="677">
        <v>0.6</v>
      </c>
      <c r="R755" s="661">
        <v>3</v>
      </c>
      <c r="S755" s="677">
        <v>0.6</v>
      </c>
      <c r="T755" s="742">
        <v>1.5</v>
      </c>
      <c r="U755" s="700">
        <v>0.75</v>
      </c>
    </row>
    <row r="756" spans="1:21" ht="14.4" customHeight="1" x14ac:dyDescent="0.3">
      <c r="A756" s="660">
        <v>21</v>
      </c>
      <c r="B756" s="661" t="s">
        <v>572</v>
      </c>
      <c r="C756" s="661">
        <v>89301212</v>
      </c>
      <c r="D756" s="740" t="s">
        <v>4044</v>
      </c>
      <c r="E756" s="741" t="s">
        <v>2750</v>
      </c>
      <c r="F756" s="661" t="s">
        <v>2725</v>
      </c>
      <c r="G756" s="661" t="s">
        <v>3076</v>
      </c>
      <c r="H756" s="661" t="s">
        <v>573</v>
      </c>
      <c r="I756" s="661" t="s">
        <v>3429</v>
      </c>
      <c r="J756" s="661" t="s">
        <v>3430</v>
      </c>
      <c r="K756" s="661" t="s">
        <v>3431</v>
      </c>
      <c r="L756" s="662">
        <v>718.3</v>
      </c>
      <c r="M756" s="662">
        <v>2154.8999999999996</v>
      </c>
      <c r="N756" s="661">
        <v>3</v>
      </c>
      <c r="O756" s="742">
        <v>1</v>
      </c>
      <c r="P756" s="662"/>
      <c r="Q756" s="677">
        <v>0</v>
      </c>
      <c r="R756" s="661"/>
      <c r="S756" s="677">
        <v>0</v>
      </c>
      <c r="T756" s="742"/>
      <c r="U756" s="700">
        <v>0</v>
      </c>
    </row>
    <row r="757" spans="1:21" ht="14.4" customHeight="1" x14ac:dyDescent="0.3">
      <c r="A757" s="660">
        <v>21</v>
      </c>
      <c r="B757" s="661" t="s">
        <v>572</v>
      </c>
      <c r="C757" s="661">
        <v>89301212</v>
      </c>
      <c r="D757" s="740" t="s">
        <v>4044</v>
      </c>
      <c r="E757" s="741" t="s">
        <v>2750</v>
      </c>
      <c r="F757" s="661" t="s">
        <v>2725</v>
      </c>
      <c r="G757" s="661" t="s">
        <v>2779</v>
      </c>
      <c r="H757" s="661" t="s">
        <v>573</v>
      </c>
      <c r="I757" s="661" t="s">
        <v>2780</v>
      </c>
      <c r="J757" s="661" t="s">
        <v>2781</v>
      </c>
      <c r="K757" s="661" t="s">
        <v>2782</v>
      </c>
      <c r="L757" s="662">
        <v>1540.82</v>
      </c>
      <c r="M757" s="662">
        <v>12326.56</v>
      </c>
      <c r="N757" s="661">
        <v>8</v>
      </c>
      <c r="O757" s="742">
        <v>1.5</v>
      </c>
      <c r="P757" s="662">
        <v>6163.28</v>
      </c>
      <c r="Q757" s="677">
        <v>0.5</v>
      </c>
      <c r="R757" s="661">
        <v>4</v>
      </c>
      <c r="S757" s="677">
        <v>0.5</v>
      </c>
      <c r="T757" s="742">
        <v>1</v>
      </c>
      <c r="U757" s="700">
        <v>0.66666666666666663</v>
      </c>
    </row>
    <row r="758" spans="1:21" ht="14.4" customHeight="1" x14ac:dyDescent="0.3">
      <c r="A758" s="660">
        <v>21</v>
      </c>
      <c r="B758" s="661" t="s">
        <v>572</v>
      </c>
      <c r="C758" s="661">
        <v>89301212</v>
      </c>
      <c r="D758" s="740" t="s">
        <v>4044</v>
      </c>
      <c r="E758" s="741" t="s">
        <v>2750</v>
      </c>
      <c r="F758" s="661" t="s">
        <v>2725</v>
      </c>
      <c r="G758" s="661" t="s">
        <v>2996</v>
      </c>
      <c r="H758" s="661" t="s">
        <v>573</v>
      </c>
      <c r="I758" s="661" t="s">
        <v>834</v>
      </c>
      <c r="J758" s="661" t="s">
        <v>2997</v>
      </c>
      <c r="K758" s="661" t="s">
        <v>2998</v>
      </c>
      <c r="L758" s="662">
        <v>0</v>
      </c>
      <c r="M758" s="662">
        <v>0</v>
      </c>
      <c r="N758" s="661">
        <v>2</v>
      </c>
      <c r="O758" s="742">
        <v>1</v>
      </c>
      <c r="P758" s="662"/>
      <c r="Q758" s="677"/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21</v>
      </c>
      <c r="B759" s="661" t="s">
        <v>572</v>
      </c>
      <c r="C759" s="661">
        <v>89301212</v>
      </c>
      <c r="D759" s="740" t="s">
        <v>4044</v>
      </c>
      <c r="E759" s="741" t="s">
        <v>2750</v>
      </c>
      <c r="F759" s="661" t="s">
        <v>2725</v>
      </c>
      <c r="G759" s="661" t="s">
        <v>2996</v>
      </c>
      <c r="H759" s="661" t="s">
        <v>573</v>
      </c>
      <c r="I759" s="661" t="s">
        <v>838</v>
      </c>
      <c r="J759" s="661" t="s">
        <v>3279</v>
      </c>
      <c r="K759" s="661" t="s">
        <v>1510</v>
      </c>
      <c r="L759" s="662">
        <v>0</v>
      </c>
      <c r="M759" s="662">
        <v>0</v>
      </c>
      <c r="N759" s="661">
        <v>3</v>
      </c>
      <c r="O759" s="742">
        <v>1</v>
      </c>
      <c r="P759" s="662">
        <v>0</v>
      </c>
      <c r="Q759" s="677"/>
      <c r="R759" s="661">
        <v>3</v>
      </c>
      <c r="S759" s="677">
        <v>1</v>
      </c>
      <c r="T759" s="742">
        <v>1</v>
      </c>
      <c r="U759" s="700">
        <v>1</v>
      </c>
    </row>
    <row r="760" spans="1:21" ht="14.4" customHeight="1" x14ac:dyDescent="0.3">
      <c r="A760" s="660">
        <v>21</v>
      </c>
      <c r="B760" s="661" t="s">
        <v>572</v>
      </c>
      <c r="C760" s="661">
        <v>89301212</v>
      </c>
      <c r="D760" s="740" t="s">
        <v>4044</v>
      </c>
      <c r="E760" s="741" t="s">
        <v>2750</v>
      </c>
      <c r="F760" s="661" t="s">
        <v>2725</v>
      </c>
      <c r="G760" s="661" t="s">
        <v>3638</v>
      </c>
      <c r="H760" s="661" t="s">
        <v>573</v>
      </c>
      <c r="I760" s="661" t="s">
        <v>3639</v>
      </c>
      <c r="J760" s="661" t="s">
        <v>3640</v>
      </c>
      <c r="K760" s="661" t="s">
        <v>3641</v>
      </c>
      <c r="L760" s="662">
        <v>0</v>
      </c>
      <c r="M760" s="662">
        <v>0</v>
      </c>
      <c r="N760" s="661">
        <v>1</v>
      </c>
      <c r="O760" s="742">
        <v>1</v>
      </c>
      <c r="P760" s="662"/>
      <c r="Q760" s="677"/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21</v>
      </c>
      <c r="B761" s="661" t="s">
        <v>572</v>
      </c>
      <c r="C761" s="661">
        <v>89301212</v>
      </c>
      <c r="D761" s="740" t="s">
        <v>4044</v>
      </c>
      <c r="E761" s="741" t="s">
        <v>2750</v>
      </c>
      <c r="F761" s="661" t="s">
        <v>2725</v>
      </c>
      <c r="G761" s="661" t="s">
        <v>2999</v>
      </c>
      <c r="H761" s="661" t="s">
        <v>573</v>
      </c>
      <c r="I761" s="661" t="s">
        <v>3000</v>
      </c>
      <c r="J761" s="661" t="s">
        <v>3001</v>
      </c>
      <c r="K761" s="661" t="s">
        <v>2790</v>
      </c>
      <c r="L761" s="662">
        <v>170.52</v>
      </c>
      <c r="M761" s="662">
        <v>341.04</v>
      </c>
      <c r="N761" s="661">
        <v>2</v>
      </c>
      <c r="O761" s="742">
        <v>1</v>
      </c>
      <c r="P761" s="662"/>
      <c r="Q761" s="677">
        <v>0</v>
      </c>
      <c r="R761" s="661"/>
      <c r="S761" s="677">
        <v>0</v>
      </c>
      <c r="T761" s="742"/>
      <c r="U761" s="700">
        <v>0</v>
      </c>
    </row>
    <row r="762" spans="1:21" ht="14.4" customHeight="1" x14ac:dyDescent="0.3">
      <c r="A762" s="660">
        <v>21</v>
      </c>
      <c r="B762" s="661" t="s">
        <v>572</v>
      </c>
      <c r="C762" s="661">
        <v>89301212</v>
      </c>
      <c r="D762" s="740" t="s">
        <v>4044</v>
      </c>
      <c r="E762" s="741" t="s">
        <v>2750</v>
      </c>
      <c r="F762" s="661" t="s">
        <v>2725</v>
      </c>
      <c r="G762" s="661" t="s">
        <v>2892</v>
      </c>
      <c r="H762" s="661" t="s">
        <v>1429</v>
      </c>
      <c r="I762" s="661" t="s">
        <v>2211</v>
      </c>
      <c r="J762" s="661" t="s">
        <v>2177</v>
      </c>
      <c r="K762" s="661" t="s">
        <v>1463</v>
      </c>
      <c r="L762" s="662">
        <v>113.66</v>
      </c>
      <c r="M762" s="662">
        <v>113.66</v>
      </c>
      <c r="N762" s="661">
        <v>1</v>
      </c>
      <c r="O762" s="742">
        <v>0.5</v>
      </c>
      <c r="P762" s="662">
        <v>113.66</v>
      </c>
      <c r="Q762" s="677">
        <v>1</v>
      </c>
      <c r="R762" s="661">
        <v>1</v>
      </c>
      <c r="S762" s="677">
        <v>1</v>
      </c>
      <c r="T762" s="742">
        <v>0.5</v>
      </c>
      <c r="U762" s="700">
        <v>1</v>
      </c>
    </row>
    <row r="763" spans="1:21" ht="14.4" customHeight="1" x14ac:dyDescent="0.3">
      <c r="A763" s="660">
        <v>21</v>
      </c>
      <c r="B763" s="661" t="s">
        <v>572</v>
      </c>
      <c r="C763" s="661">
        <v>89301212</v>
      </c>
      <c r="D763" s="740" t="s">
        <v>4044</v>
      </c>
      <c r="E763" s="741" t="s">
        <v>2750</v>
      </c>
      <c r="F763" s="661" t="s">
        <v>2725</v>
      </c>
      <c r="G763" s="661" t="s">
        <v>2785</v>
      </c>
      <c r="H763" s="661" t="s">
        <v>573</v>
      </c>
      <c r="I763" s="661" t="s">
        <v>2788</v>
      </c>
      <c r="J763" s="661" t="s">
        <v>2789</v>
      </c>
      <c r="K763" s="661" t="s">
        <v>2790</v>
      </c>
      <c r="L763" s="662">
        <v>66.819999999999993</v>
      </c>
      <c r="M763" s="662">
        <v>133.63999999999999</v>
      </c>
      <c r="N763" s="661">
        <v>2</v>
      </c>
      <c r="O763" s="742">
        <v>0.5</v>
      </c>
      <c r="P763" s="662"/>
      <c r="Q763" s="677">
        <v>0</v>
      </c>
      <c r="R763" s="661"/>
      <c r="S763" s="677">
        <v>0</v>
      </c>
      <c r="T763" s="742"/>
      <c r="U763" s="700">
        <v>0</v>
      </c>
    </row>
    <row r="764" spans="1:21" ht="14.4" customHeight="1" x14ac:dyDescent="0.3">
      <c r="A764" s="660">
        <v>21</v>
      </c>
      <c r="B764" s="661" t="s">
        <v>572</v>
      </c>
      <c r="C764" s="661">
        <v>89301212</v>
      </c>
      <c r="D764" s="740" t="s">
        <v>4044</v>
      </c>
      <c r="E764" s="741" t="s">
        <v>2750</v>
      </c>
      <c r="F764" s="661" t="s">
        <v>2725</v>
      </c>
      <c r="G764" s="661" t="s">
        <v>2932</v>
      </c>
      <c r="H764" s="661" t="s">
        <v>573</v>
      </c>
      <c r="I764" s="661" t="s">
        <v>3642</v>
      </c>
      <c r="J764" s="661" t="s">
        <v>2148</v>
      </c>
      <c r="K764" s="661" t="s">
        <v>3643</v>
      </c>
      <c r="L764" s="662">
        <v>0</v>
      </c>
      <c r="M764" s="662">
        <v>0</v>
      </c>
      <c r="N764" s="661">
        <v>2</v>
      </c>
      <c r="O764" s="742">
        <v>1</v>
      </c>
      <c r="P764" s="662">
        <v>0</v>
      </c>
      <c r="Q764" s="677"/>
      <c r="R764" s="661">
        <v>1</v>
      </c>
      <c r="S764" s="677">
        <v>0.5</v>
      </c>
      <c r="T764" s="742">
        <v>0.5</v>
      </c>
      <c r="U764" s="700">
        <v>0.5</v>
      </c>
    </row>
    <row r="765" spans="1:21" ht="14.4" customHeight="1" x14ac:dyDescent="0.3">
      <c r="A765" s="660">
        <v>21</v>
      </c>
      <c r="B765" s="661" t="s">
        <v>572</v>
      </c>
      <c r="C765" s="661">
        <v>89301212</v>
      </c>
      <c r="D765" s="740" t="s">
        <v>4044</v>
      </c>
      <c r="E765" s="741" t="s">
        <v>2750</v>
      </c>
      <c r="F765" s="661" t="s">
        <v>2725</v>
      </c>
      <c r="G765" s="661" t="s">
        <v>2761</v>
      </c>
      <c r="H765" s="661" t="s">
        <v>573</v>
      </c>
      <c r="I765" s="661" t="s">
        <v>1062</v>
      </c>
      <c r="J765" s="661" t="s">
        <v>1063</v>
      </c>
      <c r="K765" s="661" t="s">
        <v>1064</v>
      </c>
      <c r="L765" s="662">
        <v>344</v>
      </c>
      <c r="M765" s="662">
        <v>6192</v>
      </c>
      <c r="N765" s="661">
        <v>18</v>
      </c>
      <c r="O765" s="742">
        <v>4.5</v>
      </c>
      <c r="P765" s="662">
        <v>6192</v>
      </c>
      <c r="Q765" s="677">
        <v>1</v>
      </c>
      <c r="R765" s="661">
        <v>18</v>
      </c>
      <c r="S765" s="677">
        <v>1</v>
      </c>
      <c r="T765" s="742">
        <v>4.5</v>
      </c>
      <c r="U765" s="700">
        <v>1</v>
      </c>
    </row>
    <row r="766" spans="1:21" ht="14.4" customHeight="1" x14ac:dyDescent="0.3">
      <c r="A766" s="660">
        <v>21</v>
      </c>
      <c r="B766" s="661" t="s">
        <v>572</v>
      </c>
      <c r="C766" s="661">
        <v>89301212</v>
      </c>
      <c r="D766" s="740" t="s">
        <v>4044</v>
      </c>
      <c r="E766" s="741" t="s">
        <v>2750</v>
      </c>
      <c r="F766" s="661" t="s">
        <v>2725</v>
      </c>
      <c r="G766" s="661" t="s">
        <v>3559</v>
      </c>
      <c r="H766" s="661" t="s">
        <v>573</v>
      </c>
      <c r="I766" s="661" t="s">
        <v>979</v>
      </c>
      <c r="J766" s="661" t="s">
        <v>980</v>
      </c>
      <c r="K766" s="661" t="s">
        <v>3644</v>
      </c>
      <c r="L766" s="662">
        <v>43.76</v>
      </c>
      <c r="M766" s="662">
        <v>43.76</v>
      </c>
      <c r="N766" s="661">
        <v>1</v>
      </c>
      <c r="O766" s="742">
        <v>1</v>
      </c>
      <c r="P766" s="662">
        <v>43.76</v>
      </c>
      <c r="Q766" s="677">
        <v>1</v>
      </c>
      <c r="R766" s="661">
        <v>1</v>
      </c>
      <c r="S766" s="677">
        <v>1</v>
      </c>
      <c r="T766" s="742">
        <v>1</v>
      </c>
      <c r="U766" s="700">
        <v>1</v>
      </c>
    </row>
    <row r="767" spans="1:21" ht="14.4" customHeight="1" x14ac:dyDescent="0.3">
      <c r="A767" s="660">
        <v>21</v>
      </c>
      <c r="B767" s="661" t="s">
        <v>572</v>
      </c>
      <c r="C767" s="661">
        <v>89301212</v>
      </c>
      <c r="D767" s="740" t="s">
        <v>4044</v>
      </c>
      <c r="E767" s="741" t="s">
        <v>2750</v>
      </c>
      <c r="F767" s="661" t="s">
        <v>2725</v>
      </c>
      <c r="G767" s="661" t="s">
        <v>3645</v>
      </c>
      <c r="H767" s="661" t="s">
        <v>573</v>
      </c>
      <c r="I767" s="661" t="s">
        <v>3646</v>
      </c>
      <c r="J767" s="661" t="s">
        <v>3647</v>
      </c>
      <c r="K767" s="661" t="s">
        <v>3176</v>
      </c>
      <c r="L767" s="662">
        <v>0</v>
      </c>
      <c r="M767" s="662">
        <v>0</v>
      </c>
      <c r="N767" s="661">
        <v>1</v>
      </c>
      <c r="O767" s="742">
        <v>1</v>
      </c>
      <c r="P767" s="662">
        <v>0</v>
      </c>
      <c r="Q767" s="677"/>
      <c r="R767" s="661">
        <v>1</v>
      </c>
      <c r="S767" s="677">
        <v>1</v>
      </c>
      <c r="T767" s="742">
        <v>1</v>
      </c>
      <c r="U767" s="700">
        <v>1</v>
      </c>
    </row>
    <row r="768" spans="1:21" ht="14.4" customHeight="1" x14ac:dyDescent="0.3">
      <c r="A768" s="660">
        <v>21</v>
      </c>
      <c r="B768" s="661" t="s">
        <v>572</v>
      </c>
      <c r="C768" s="661">
        <v>89301212</v>
      </c>
      <c r="D768" s="740" t="s">
        <v>4044</v>
      </c>
      <c r="E768" s="741" t="s">
        <v>2750</v>
      </c>
      <c r="F768" s="661" t="s">
        <v>2725</v>
      </c>
      <c r="G768" s="661" t="s">
        <v>3648</v>
      </c>
      <c r="H768" s="661" t="s">
        <v>573</v>
      </c>
      <c r="I768" s="661" t="s">
        <v>830</v>
      </c>
      <c r="J768" s="661" t="s">
        <v>3649</v>
      </c>
      <c r="K768" s="661" t="s">
        <v>3650</v>
      </c>
      <c r="L768" s="662">
        <v>123.3</v>
      </c>
      <c r="M768" s="662">
        <v>123.3</v>
      </c>
      <c r="N768" s="661">
        <v>1</v>
      </c>
      <c r="O768" s="742">
        <v>0.5</v>
      </c>
      <c r="P768" s="662"/>
      <c r="Q768" s="677">
        <v>0</v>
      </c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21</v>
      </c>
      <c r="B769" s="661" t="s">
        <v>572</v>
      </c>
      <c r="C769" s="661">
        <v>89301212</v>
      </c>
      <c r="D769" s="740" t="s">
        <v>4044</v>
      </c>
      <c r="E769" s="741" t="s">
        <v>2750</v>
      </c>
      <c r="F769" s="661" t="s">
        <v>2725</v>
      </c>
      <c r="G769" s="661" t="s">
        <v>3648</v>
      </c>
      <c r="H769" s="661" t="s">
        <v>573</v>
      </c>
      <c r="I769" s="661" t="s">
        <v>3651</v>
      </c>
      <c r="J769" s="661" t="s">
        <v>3649</v>
      </c>
      <c r="K769" s="661" t="s">
        <v>3652</v>
      </c>
      <c r="L769" s="662">
        <v>369.91</v>
      </c>
      <c r="M769" s="662">
        <v>739.82</v>
      </c>
      <c r="N769" s="661">
        <v>2</v>
      </c>
      <c r="O769" s="742">
        <v>1</v>
      </c>
      <c r="P769" s="662"/>
      <c r="Q769" s="677">
        <v>0</v>
      </c>
      <c r="R769" s="661"/>
      <c r="S769" s="677">
        <v>0</v>
      </c>
      <c r="T769" s="742"/>
      <c r="U769" s="700">
        <v>0</v>
      </c>
    </row>
    <row r="770" spans="1:21" ht="14.4" customHeight="1" x14ac:dyDescent="0.3">
      <c r="A770" s="660">
        <v>21</v>
      </c>
      <c r="B770" s="661" t="s">
        <v>572</v>
      </c>
      <c r="C770" s="661">
        <v>89301212</v>
      </c>
      <c r="D770" s="740" t="s">
        <v>4044</v>
      </c>
      <c r="E770" s="741" t="s">
        <v>2750</v>
      </c>
      <c r="F770" s="661" t="s">
        <v>2725</v>
      </c>
      <c r="G770" s="661" t="s">
        <v>3653</v>
      </c>
      <c r="H770" s="661" t="s">
        <v>573</v>
      </c>
      <c r="I770" s="661" t="s">
        <v>3654</v>
      </c>
      <c r="J770" s="661" t="s">
        <v>3655</v>
      </c>
      <c r="K770" s="661" t="s">
        <v>3656</v>
      </c>
      <c r="L770" s="662">
        <v>0</v>
      </c>
      <c r="M770" s="662">
        <v>0</v>
      </c>
      <c r="N770" s="661">
        <v>1</v>
      </c>
      <c r="O770" s="742">
        <v>0.5</v>
      </c>
      <c r="P770" s="662">
        <v>0</v>
      </c>
      <c r="Q770" s="677"/>
      <c r="R770" s="661">
        <v>1</v>
      </c>
      <c r="S770" s="677">
        <v>1</v>
      </c>
      <c r="T770" s="742">
        <v>0.5</v>
      </c>
      <c r="U770" s="700">
        <v>1</v>
      </c>
    </row>
    <row r="771" spans="1:21" ht="14.4" customHeight="1" x14ac:dyDescent="0.3">
      <c r="A771" s="660">
        <v>21</v>
      </c>
      <c r="B771" s="661" t="s">
        <v>572</v>
      </c>
      <c r="C771" s="661">
        <v>89301212</v>
      </c>
      <c r="D771" s="740" t="s">
        <v>4044</v>
      </c>
      <c r="E771" s="741" t="s">
        <v>2750</v>
      </c>
      <c r="F771" s="661" t="s">
        <v>2725</v>
      </c>
      <c r="G771" s="661" t="s">
        <v>2835</v>
      </c>
      <c r="H771" s="661" t="s">
        <v>573</v>
      </c>
      <c r="I771" s="661" t="s">
        <v>3657</v>
      </c>
      <c r="J771" s="661" t="s">
        <v>3658</v>
      </c>
      <c r="K771" s="661" t="s">
        <v>3659</v>
      </c>
      <c r="L771" s="662">
        <v>1938.97</v>
      </c>
      <c r="M771" s="662">
        <v>7755.88</v>
      </c>
      <c r="N771" s="661">
        <v>4</v>
      </c>
      <c r="O771" s="742">
        <v>2</v>
      </c>
      <c r="P771" s="662">
        <v>7755.88</v>
      </c>
      <c r="Q771" s="677">
        <v>1</v>
      </c>
      <c r="R771" s="661">
        <v>4</v>
      </c>
      <c r="S771" s="677">
        <v>1</v>
      </c>
      <c r="T771" s="742">
        <v>2</v>
      </c>
      <c r="U771" s="700">
        <v>1</v>
      </c>
    </row>
    <row r="772" spans="1:21" ht="14.4" customHeight="1" x14ac:dyDescent="0.3">
      <c r="A772" s="660">
        <v>21</v>
      </c>
      <c r="B772" s="661" t="s">
        <v>572</v>
      </c>
      <c r="C772" s="661">
        <v>89301212</v>
      </c>
      <c r="D772" s="740" t="s">
        <v>4044</v>
      </c>
      <c r="E772" s="741" t="s">
        <v>2750</v>
      </c>
      <c r="F772" s="661" t="s">
        <v>2725</v>
      </c>
      <c r="G772" s="661" t="s">
        <v>2835</v>
      </c>
      <c r="H772" s="661" t="s">
        <v>573</v>
      </c>
      <c r="I772" s="661" t="s">
        <v>3017</v>
      </c>
      <c r="J772" s="661" t="s">
        <v>2842</v>
      </c>
      <c r="K772" s="661" t="s">
        <v>3018</v>
      </c>
      <c r="L772" s="662">
        <v>5322.08</v>
      </c>
      <c r="M772" s="662">
        <v>31932.48</v>
      </c>
      <c r="N772" s="661">
        <v>6</v>
      </c>
      <c r="O772" s="742">
        <v>2</v>
      </c>
      <c r="P772" s="662">
        <v>31932.48</v>
      </c>
      <c r="Q772" s="677">
        <v>1</v>
      </c>
      <c r="R772" s="661">
        <v>6</v>
      </c>
      <c r="S772" s="677">
        <v>1</v>
      </c>
      <c r="T772" s="742">
        <v>2</v>
      </c>
      <c r="U772" s="700">
        <v>1</v>
      </c>
    </row>
    <row r="773" spans="1:21" ht="14.4" customHeight="1" x14ac:dyDescent="0.3">
      <c r="A773" s="660">
        <v>21</v>
      </c>
      <c r="B773" s="661" t="s">
        <v>572</v>
      </c>
      <c r="C773" s="661">
        <v>89301212</v>
      </c>
      <c r="D773" s="740" t="s">
        <v>4044</v>
      </c>
      <c r="E773" s="741" t="s">
        <v>2750</v>
      </c>
      <c r="F773" s="661" t="s">
        <v>2725</v>
      </c>
      <c r="G773" s="661" t="s">
        <v>2835</v>
      </c>
      <c r="H773" s="661" t="s">
        <v>573</v>
      </c>
      <c r="I773" s="661" t="s">
        <v>1875</v>
      </c>
      <c r="J773" s="661" t="s">
        <v>3021</v>
      </c>
      <c r="K773" s="661" t="s">
        <v>3022</v>
      </c>
      <c r="L773" s="662">
        <v>484.75</v>
      </c>
      <c r="M773" s="662">
        <v>1454.25</v>
      </c>
      <c r="N773" s="661">
        <v>3</v>
      </c>
      <c r="O773" s="742">
        <v>1</v>
      </c>
      <c r="P773" s="662">
        <v>1454.25</v>
      </c>
      <c r="Q773" s="677">
        <v>1</v>
      </c>
      <c r="R773" s="661">
        <v>3</v>
      </c>
      <c r="S773" s="677">
        <v>1</v>
      </c>
      <c r="T773" s="742">
        <v>1</v>
      </c>
      <c r="U773" s="700">
        <v>1</v>
      </c>
    </row>
    <row r="774" spans="1:21" ht="14.4" customHeight="1" x14ac:dyDescent="0.3">
      <c r="A774" s="660">
        <v>21</v>
      </c>
      <c r="B774" s="661" t="s">
        <v>572</v>
      </c>
      <c r="C774" s="661">
        <v>89301212</v>
      </c>
      <c r="D774" s="740" t="s">
        <v>4044</v>
      </c>
      <c r="E774" s="741" t="s">
        <v>2750</v>
      </c>
      <c r="F774" s="661" t="s">
        <v>2725</v>
      </c>
      <c r="G774" s="661" t="s">
        <v>2791</v>
      </c>
      <c r="H774" s="661" t="s">
        <v>573</v>
      </c>
      <c r="I774" s="661" t="s">
        <v>882</v>
      </c>
      <c r="J774" s="661" t="s">
        <v>2793</v>
      </c>
      <c r="K774" s="661" t="s">
        <v>2795</v>
      </c>
      <c r="L774" s="662">
        <v>63.7</v>
      </c>
      <c r="M774" s="662">
        <v>191.10000000000002</v>
      </c>
      <c r="N774" s="661">
        <v>3</v>
      </c>
      <c r="O774" s="742">
        <v>1.5</v>
      </c>
      <c r="P774" s="662">
        <v>127.4</v>
      </c>
      <c r="Q774" s="677">
        <v>0.66666666666666663</v>
      </c>
      <c r="R774" s="661">
        <v>2</v>
      </c>
      <c r="S774" s="677">
        <v>0.66666666666666663</v>
      </c>
      <c r="T774" s="742">
        <v>0.5</v>
      </c>
      <c r="U774" s="700">
        <v>0.33333333333333331</v>
      </c>
    </row>
    <row r="775" spans="1:21" ht="14.4" customHeight="1" x14ac:dyDescent="0.3">
      <c r="A775" s="660">
        <v>21</v>
      </c>
      <c r="B775" s="661" t="s">
        <v>572</v>
      </c>
      <c r="C775" s="661">
        <v>89301212</v>
      </c>
      <c r="D775" s="740" t="s">
        <v>4044</v>
      </c>
      <c r="E775" s="741" t="s">
        <v>2750</v>
      </c>
      <c r="F775" s="661" t="s">
        <v>2725</v>
      </c>
      <c r="G775" s="661" t="s">
        <v>2796</v>
      </c>
      <c r="H775" s="661" t="s">
        <v>1429</v>
      </c>
      <c r="I775" s="661" t="s">
        <v>1490</v>
      </c>
      <c r="J775" s="661" t="s">
        <v>2656</v>
      </c>
      <c r="K775" s="661" t="s">
        <v>2657</v>
      </c>
      <c r="L775" s="662">
        <v>424.24</v>
      </c>
      <c r="M775" s="662">
        <v>424.24</v>
      </c>
      <c r="N775" s="661">
        <v>1</v>
      </c>
      <c r="O775" s="742">
        <v>0.5</v>
      </c>
      <c r="P775" s="662">
        <v>424.24</v>
      </c>
      <c r="Q775" s="677">
        <v>1</v>
      </c>
      <c r="R775" s="661">
        <v>1</v>
      </c>
      <c r="S775" s="677">
        <v>1</v>
      </c>
      <c r="T775" s="742">
        <v>0.5</v>
      </c>
      <c r="U775" s="700">
        <v>1</v>
      </c>
    </row>
    <row r="776" spans="1:21" ht="14.4" customHeight="1" x14ac:dyDescent="0.3">
      <c r="A776" s="660">
        <v>21</v>
      </c>
      <c r="B776" s="661" t="s">
        <v>572</v>
      </c>
      <c r="C776" s="661">
        <v>89301212</v>
      </c>
      <c r="D776" s="740" t="s">
        <v>4044</v>
      </c>
      <c r="E776" s="741" t="s">
        <v>2750</v>
      </c>
      <c r="F776" s="661" t="s">
        <v>2725</v>
      </c>
      <c r="G776" s="661" t="s">
        <v>3496</v>
      </c>
      <c r="H776" s="661" t="s">
        <v>573</v>
      </c>
      <c r="I776" s="661" t="s">
        <v>3660</v>
      </c>
      <c r="J776" s="661" t="s">
        <v>3661</v>
      </c>
      <c r="K776" s="661" t="s">
        <v>3662</v>
      </c>
      <c r="L776" s="662">
        <v>37.68</v>
      </c>
      <c r="M776" s="662">
        <v>37.68</v>
      </c>
      <c r="N776" s="661">
        <v>1</v>
      </c>
      <c r="O776" s="742">
        <v>0.5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21</v>
      </c>
      <c r="B777" s="661" t="s">
        <v>572</v>
      </c>
      <c r="C777" s="661">
        <v>89301212</v>
      </c>
      <c r="D777" s="740" t="s">
        <v>4044</v>
      </c>
      <c r="E777" s="741" t="s">
        <v>2750</v>
      </c>
      <c r="F777" s="661" t="s">
        <v>2725</v>
      </c>
      <c r="G777" s="661" t="s">
        <v>2899</v>
      </c>
      <c r="H777" s="661" t="s">
        <v>573</v>
      </c>
      <c r="I777" s="661" t="s">
        <v>1811</v>
      </c>
      <c r="J777" s="661" t="s">
        <v>1812</v>
      </c>
      <c r="K777" s="661" t="s">
        <v>1813</v>
      </c>
      <c r="L777" s="662">
        <v>33</v>
      </c>
      <c r="M777" s="662">
        <v>99</v>
      </c>
      <c r="N777" s="661">
        <v>3</v>
      </c>
      <c r="O777" s="742">
        <v>0.5</v>
      </c>
      <c r="P777" s="662">
        <v>99</v>
      </c>
      <c r="Q777" s="677">
        <v>1</v>
      </c>
      <c r="R777" s="661">
        <v>3</v>
      </c>
      <c r="S777" s="677">
        <v>1</v>
      </c>
      <c r="T777" s="742">
        <v>0.5</v>
      </c>
      <c r="U777" s="700">
        <v>1</v>
      </c>
    </row>
    <row r="778" spans="1:21" ht="14.4" customHeight="1" x14ac:dyDescent="0.3">
      <c r="A778" s="660">
        <v>21</v>
      </c>
      <c r="B778" s="661" t="s">
        <v>572</v>
      </c>
      <c r="C778" s="661">
        <v>89301212</v>
      </c>
      <c r="D778" s="740" t="s">
        <v>4044</v>
      </c>
      <c r="E778" s="741" t="s">
        <v>2750</v>
      </c>
      <c r="F778" s="661" t="s">
        <v>2725</v>
      </c>
      <c r="G778" s="661" t="s">
        <v>2899</v>
      </c>
      <c r="H778" s="661" t="s">
        <v>573</v>
      </c>
      <c r="I778" s="661" t="s">
        <v>2900</v>
      </c>
      <c r="J778" s="661" t="s">
        <v>2901</v>
      </c>
      <c r="K778" s="661" t="s">
        <v>2902</v>
      </c>
      <c r="L778" s="662">
        <v>0</v>
      </c>
      <c r="M778" s="662">
        <v>0</v>
      </c>
      <c r="N778" s="661">
        <v>2</v>
      </c>
      <c r="O778" s="742">
        <v>1</v>
      </c>
      <c r="P778" s="662">
        <v>0</v>
      </c>
      <c r="Q778" s="677"/>
      <c r="R778" s="661">
        <v>2</v>
      </c>
      <c r="S778" s="677">
        <v>1</v>
      </c>
      <c r="T778" s="742">
        <v>1</v>
      </c>
      <c r="U778" s="700">
        <v>1</v>
      </c>
    </row>
    <row r="779" spans="1:21" ht="14.4" customHeight="1" x14ac:dyDescent="0.3">
      <c r="A779" s="660">
        <v>21</v>
      </c>
      <c r="B779" s="661" t="s">
        <v>572</v>
      </c>
      <c r="C779" s="661">
        <v>89301212</v>
      </c>
      <c r="D779" s="740" t="s">
        <v>4044</v>
      </c>
      <c r="E779" s="741" t="s">
        <v>2750</v>
      </c>
      <c r="F779" s="661" t="s">
        <v>2725</v>
      </c>
      <c r="G779" s="661" t="s">
        <v>3663</v>
      </c>
      <c r="H779" s="661" t="s">
        <v>573</v>
      </c>
      <c r="I779" s="661" t="s">
        <v>3664</v>
      </c>
      <c r="J779" s="661" t="s">
        <v>875</v>
      </c>
      <c r="K779" s="661" t="s">
        <v>3665</v>
      </c>
      <c r="L779" s="662">
        <v>152.84</v>
      </c>
      <c r="M779" s="662">
        <v>152.84</v>
      </c>
      <c r="N779" s="661">
        <v>1</v>
      </c>
      <c r="O779" s="742">
        <v>0.5</v>
      </c>
      <c r="P779" s="662"/>
      <c r="Q779" s="677">
        <v>0</v>
      </c>
      <c r="R779" s="661"/>
      <c r="S779" s="677">
        <v>0</v>
      </c>
      <c r="T779" s="742"/>
      <c r="U779" s="700">
        <v>0</v>
      </c>
    </row>
    <row r="780" spans="1:21" ht="14.4" customHeight="1" x14ac:dyDescent="0.3">
      <c r="A780" s="660">
        <v>21</v>
      </c>
      <c r="B780" s="661" t="s">
        <v>572</v>
      </c>
      <c r="C780" s="661">
        <v>89301212</v>
      </c>
      <c r="D780" s="740" t="s">
        <v>4044</v>
      </c>
      <c r="E780" s="741" t="s">
        <v>2750</v>
      </c>
      <c r="F780" s="661" t="s">
        <v>2725</v>
      </c>
      <c r="G780" s="661" t="s">
        <v>2983</v>
      </c>
      <c r="H780" s="661" t="s">
        <v>573</v>
      </c>
      <c r="I780" s="661" t="s">
        <v>1074</v>
      </c>
      <c r="J780" s="661" t="s">
        <v>1075</v>
      </c>
      <c r="K780" s="661" t="s">
        <v>2984</v>
      </c>
      <c r="L780" s="662">
        <v>30.46</v>
      </c>
      <c r="M780" s="662">
        <v>91.38</v>
      </c>
      <c r="N780" s="661">
        <v>3</v>
      </c>
      <c r="O780" s="742">
        <v>1</v>
      </c>
      <c r="P780" s="662"/>
      <c r="Q780" s="677">
        <v>0</v>
      </c>
      <c r="R780" s="661"/>
      <c r="S780" s="677">
        <v>0</v>
      </c>
      <c r="T780" s="742"/>
      <c r="U780" s="700">
        <v>0</v>
      </c>
    </row>
    <row r="781" spans="1:21" ht="14.4" customHeight="1" x14ac:dyDescent="0.3">
      <c r="A781" s="660">
        <v>21</v>
      </c>
      <c r="B781" s="661" t="s">
        <v>572</v>
      </c>
      <c r="C781" s="661">
        <v>89301212</v>
      </c>
      <c r="D781" s="740" t="s">
        <v>4044</v>
      </c>
      <c r="E781" s="741" t="s">
        <v>2750</v>
      </c>
      <c r="F781" s="661" t="s">
        <v>2725</v>
      </c>
      <c r="G781" s="661" t="s">
        <v>2983</v>
      </c>
      <c r="H781" s="661" t="s">
        <v>573</v>
      </c>
      <c r="I781" s="661" t="s">
        <v>3023</v>
      </c>
      <c r="J781" s="661" t="s">
        <v>3024</v>
      </c>
      <c r="K781" s="661" t="s">
        <v>3025</v>
      </c>
      <c r="L781" s="662">
        <v>60.9</v>
      </c>
      <c r="M781" s="662">
        <v>487.2</v>
      </c>
      <c r="N781" s="661">
        <v>8</v>
      </c>
      <c r="O781" s="742">
        <v>3</v>
      </c>
      <c r="P781" s="662">
        <v>426.3</v>
      </c>
      <c r="Q781" s="677">
        <v>0.875</v>
      </c>
      <c r="R781" s="661">
        <v>7</v>
      </c>
      <c r="S781" s="677">
        <v>0.875</v>
      </c>
      <c r="T781" s="742">
        <v>2</v>
      </c>
      <c r="U781" s="700">
        <v>0.66666666666666663</v>
      </c>
    </row>
    <row r="782" spans="1:21" ht="14.4" customHeight="1" x14ac:dyDescent="0.3">
      <c r="A782" s="660">
        <v>21</v>
      </c>
      <c r="B782" s="661" t="s">
        <v>572</v>
      </c>
      <c r="C782" s="661">
        <v>89301212</v>
      </c>
      <c r="D782" s="740" t="s">
        <v>4044</v>
      </c>
      <c r="E782" s="741" t="s">
        <v>2750</v>
      </c>
      <c r="F782" s="661" t="s">
        <v>2725</v>
      </c>
      <c r="G782" s="661" t="s">
        <v>3666</v>
      </c>
      <c r="H782" s="661" t="s">
        <v>573</v>
      </c>
      <c r="I782" s="661" t="s">
        <v>3667</v>
      </c>
      <c r="J782" s="661" t="s">
        <v>3668</v>
      </c>
      <c r="K782" s="661" t="s">
        <v>3669</v>
      </c>
      <c r="L782" s="662">
        <v>977.47</v>
      </c>
      <c r="M782" s="662">
        <v>977.47</v>
      </c>
      <c r="N782" s="661">
        <v>1</v>
      </c>
      <c r="O782" s="742">
        <v>0.5</v>
      </c>
      <c r="P782" s="662"/>
      <c r="Q782" s="677">
        <v>0</v>
      </c>
      <c r="R782" s="661"/>
      <c r="S782" s="677">
        <v>0</v>
      </c>
      <c r="T782" s="742"/>
      <c r="U782" s="700">
        <v>0</v>
      </c>
    </row>
    <row r="783" spans="1:21" ht="14.4" customHeight="1" x14ac:dyDescent="0.3">
      <c r="A783" s="660">
        <v>21</v>
      </c>
      <c r="B783" s="661" t="s">
        <v>572</v>
      </c>
      <c r="C783" s="661">
        <v>89301212</v>
      </c>
      <c r="D783" s="740" t="s">
        <v>4044</v>
      </c>
      <c r="E783" s="741" t="s">
        <v>2750</v>
      </c>
      <c r="F783" s="661" t="s">
        <v>2725</v>
      </c>
      <c r="G783" s="661" t="s">
        <v>3223</v>
      </c>
      <c r="H783" s="661" t="s">
        <v>573</v>
      </c>
      <c r="I783" s="661" t="s">
        <v>1714</v>
      </c>
      <c r="J783" s="661" t="s">
        <v>1033</v>
      </c>
      <c r="K783" s="661" t="s">
        <v>3224</v>
      </c>
      <c r="L783" s="662">
        <v>27.28</v>
      </c>
      <c r="M783" s="662">
        <v>218.24</v>
      </c>
      <c r="N783" s="661">
        <v>8</v>
      </c>
      <c r="O783" s="742">
        <v>2.5</v>
      </c>
      <c r="P783" s="662">
        <v>136.4</v>
      </c>
      <c r="Q783" s="677">
        <v>0.625</v>
      </c>
      <c r="R783" s="661">
        <v>5</v>
      </c>
      <c r="S783" s="677">
        <v>0.625</v>
      </c>
      <c r="T783" s="742">
        <v>1.5</v>
      </c>
      <c r="U783" s="700">
        <v>0.6</v>
      </c>
    </row>
    <row r="784" spans="1:21" ht="14.4" customHeight="1" x14ac:dyDescent="0.3">
      <c r="A784" s="660">
        <v>21</v>
      </c>
      <c r="B784" s="661" t="s">
        <v>572</v>
      </c>
      <c r="C784" s="661">
        <v>89301212</v>
      </c>
      <c r="D784" s="740" t="s">
        <v>4044</v>
      </c>
      <c r="E784" s="741" t="s">
        <v>2750</v>
      </c>
      <c r="F784" s="661" t="s">
        <v>2725</v>
      </c>
      <c r="G784" s="661" t="s">
        <v>2988</v>
      </c>
      <c r="H784" s="661" t="s">
        <v>573</v>
      </c>
      <c r="I784" s="661" t="s">
        <v>3670</v>
      </c>
      <c r="J784" s="661" t="s">
        <v>1633</v>
      </c>
      <c r="K784" s="661" t="s">
        <v>3671</v>
      </c>
      <c r="L784" s="662">
        <v>0</v>
      </c>
      <c r="M784" s="662">
        <v>0</v>
      </c>
      <c r="N784" s="661">
        <v>1</v>
      </c>
      <c r="O784" s="742">
        <v>0.5</v>
      </c>
      <c r="P784" s="662"/>
      <c r="Q784" s="677"/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21</v>
      </c>
      <c r="B785" s="661" t="s">
        <v>572</v>
      </c>
      <c r="C785" s="661">
        <v>89301212</v>
      </c>
      <c r="D785" s="740" t="s">
        <v>4044</v>
      </c>
      <c r="E785" s="741" t="s">
        <v>2750</v>
      </c>
      <c r="F785" s="661" t="s">
        <v>2725</v>
      </c>
      <c r="G785" s="661" t="s">
        <v>3672</v>
      </c>
      <c r="H785" s="661" t="s">
        <v>573</v>
      </c>
      <c r="I785" s="661" t="s">
        <v>3673</v>
      </c>
      <c r="J785" s="661" t="s">
        <v>1083</v>
      </c>
      <c r="K785" s="661" t="s">
        <v>3674</v>
      </c>
      <c r="L785" s="662">
        <v>0</v>
      </c>
      <c r="M785" s="662">
        <v>0</v>
      </c>
      <c r="N785" s="661">
        <v>1</v>
      </c>
      <c r="O785" s="742">
        <v>0.5</v>
      </c>
      <c r="P785" s="662">
        <v>0</v>
      </c>
      <c r="Q785" s="677"/>
      <c r="R785" s="661">
        <v>1</v>
      </c>
      <c r="S785" s="677">
        <v>1</v>
      </c>
      <c r="T785" s="742">
        <v>0.5</v>
      </c>
      <c r="U785" s="700">
        <v>1</v>
      </c>
    </row>
    <row r="786" spans="1:21" ht="14.4" customHeight="1" x14ac:dyDescent="0.3">
      <c r="A786" s="660">
        <v>21</v>
      </c>
      <c r="B786" s="661" t="s">
        <v>572</v>
      </c>
      <c r="C786" s="661">
        <v>89301212</v>
      </c>
      <c r="D786" s="740" t="s">
        <v>4044</v>
      </c>
      <c r="E786" s="741" t="s">
        <v>2750</v>
      </c>
      <c r="F786" s="661" t="s">
        <v>2725</v>
      </c>
      <c r="G786" s="661" t="s">
        <v>3108</v>
      </c>
      <c r="H786" s="661" t="s">
        <v>573</v>
      </c>
      <c r="I786" s="661" t="s">
        <v>3109</v>
      </c>
      <c r="J786" s="661" t="s">
        <v>3110</v>
      </c>
      <c r="K786" s="661" t="s">
        <v>3111</v>
      </c>
      <c r="L786" s="662">
        <v>3828.13</v>
      </c>
      <c r="M786" s="662">
        <v>11484.39</v>
      </c>
      <c r="N786" s="661">
        <v>3</v>
      </c>
      <c r="O786" s="742">
        <v>0.5</v>
      </c>
      <c r="P786" s="662">
        <v>11484.39</v>
      </c>
      <c r="Q786" s="677">
        <v>1</v>
      </c>
      <c r="R786" s="661">
        <v>3</v>
      </c>
      <c r="S786" s="677">
        <v>1</v>
      </c>
      <c r="T786" s="742">
        <v>0.5</v>
      </c>
      <c r="U786" s="700">
        <v>1</v>
      </c>
    </row>
    <row r="787" spans="1:21" ht="14.4" customHeight="1" x14ac:dyDescent="0.3">
      <c r="A787" s="660">
        <v>21</v>
      </c>
      <c r="B787" s="661" t="s">
        <v>572</v>
      </c>
      <c r="C787" s="661">
        <v>89301212</v>
      </c>
      <c r="D787" s="740" t="s">
        <v>4044</v>
      </c>
      <c r="E787" s="741" t="s">
        <v>2750</v>
      </c>
      <c r="F787" s="661" t="s">
        <v>2725</v>
      </c>
      <c r="G787" s="661" t="s">
        <v>3329</v>
      </c>
      <c r="H787" s="661" t="s">
        <v>573</v>
      </c>
      <c r="I787" s="661" t="s">
        <v>3330</v>
      </c>
      <c r="J787" s="661" t="s">
        <v>3331</v>
      </c>
      <c r="K787" s="661" t="s">
        <v>3332</v>
      </c>
      <c r="L787" s="662">
        <v>5927.29</v>
      </c>
      <c r="M787" s="662">
        <v>11854.58</v>
      </c>
      <c r="N787" s="661">
        <v>2</v>
      </c>
      <c r="O787" s="742">
        <v>0.5</v>
      </c>
      <c r="P787" s="662">
        <v>11854.58</v>
      </c>
      <c r="Q787" s="677">
        <v>1</v>
      </c>
      <c r="R787" s="661">
        <v>2</v>
      </c>
      <c r="S787" s="677">
        <v>1</v>
      </c>
      <c r="T787" s="742">
        <v>0.5</v>
      </c>
      <c r="U787" s="700">
        <v>1</v>
      </c>
    </row>
    <row r="788" spans="1:21" ht="14.4" customHeight="1" x14ac:dyDescent="0.3">
      <c r="A788" s="660">
        <v>21</v>
      </c>
      <c r="B788" s="661" t="s">
        <v>572</v>
      </c>
      <c r="C788" s="661">
        <v>89301212</v>
      </c>
      <c r="D788" s="740" t="s">
        <v>4044</v>
      </c>
      <c r="E788" s="741" t="s">
        <v>2750</v>
      </c>
      <c r="F788" s="661" t="s">
        <v>2725</v>
      </c>
      <c r="G788" s="661" t="s">
        <v>2799</v>
      </c>
      <c r="H788" s="661" t="s">
        <v>573</v>
      </c>
      <c r="I788" s="661" t="s">
        <v>706</v>
      </c>
      <c r="J788" s="661" t="s">
        <v>707</v>
      </c>
      <c r="K788" s="661" t="s">
        <v>2800</v>
      </c>
      <c r="L788" s="662">
        <v>733.55</v>
      </c>
      <c r="M788" s="662">
        <v>733.55</v>
      </c>
      <c r="N788" s="661">
        <v>1</v>
      </c>
      <c r="O788" s="742">
        <v>0.5</v>
      </c>
      <c r="P788" s="662">
        <v>733.55</v>
      </c>
      <c r="Q788" s="677">
        <v>1</v>
      </c>
      <c r="R788" s="661">
        <v>1</v>
      </c>
      <c r="S788" s="677">
        <v>1</v>
      </c>
      <c r="T788" s="742">
        <v>0.5</v>
      </c>
      <c r="U788" s="700">
        <v>1</v>
      </c>
    </row>
    <row r="789" spans="1:21" ht="14.4" customHeight="1" x14ac:dyDescent="0.3">
      <c r="A789" s="660">
        <v>21</v>
      </c>
      <c r="B789" s="661" t="s">
        <v>572</v>
      </c>
      <c r="C789" s="661">
        <v>89301212</v>
      </c>
      <c r="D789" s="740" t="s">
        <v>4044</v>
      </c>
      <c r="E789" s="741" t="s">
        <v>2750</v>
      </c>
      <c r="F789" s="661" t="s">
        <v>2725</v>
      </c>
      <c r="G789" s="661" t="s">
        <v>3117</v>
      </c>
      <c r="H789" s="661" t="s">
        <v>1429</v>
      </c>
      <c r="I789" s="661" t="s">
        <v>1591</v>
      </c>
      <c r="J789" s="661" t="s">
        <v>1592</v>
      </c>
      <c r="K789" s="661" t="s">
        <v>2646</v>
      </c>
      <c r="L789" s="662">
        <v>769.6</v>
      </c>
      <c r="M789" s="662">
        <v>13852.8</v>
      </c>
      <c r="N789" s="661">
        <v>18</v>
      </c>
      <c r="O789" s="742">
        <v>5</v>
      </c>
      <c r="P789" s="662">
        <v>11544</v>
      </c>
      <c r="Q789" s="677">
        <v>0.83333333333333337</v>
      </c>
      <c r="R789" s="661">
        <v>15</v>
      </c>
      <c r="S789" s="677">
        <v>0.83333333333333337</v>
      </c>
      <c r="T789" s="742">
        <v>4.5</v>
      </c>
      <c r="U789" s="700">
        <v>0.9</v>
      </c>
    </row>
    <row r="790" spans="1:21" ht="14.4" customHeight="1" x14ac:dyDescent="0.3">
      <c r="A790" s="660">
        <v>21</v>
      </c>
      <c r="B790" s="661" t="s">
        <v>572</v>
      </c>
      <c r="C790" s="661">
        <v>89301212</v>
      </c>
      <c r="D790" s="740" t="s">
        <v>4044</v>
      </c>
      <c r="E790" s="741" t="s">
        <v>2750</v>
      </c>
      <c r="F790" s="661" t="s">
        <v>2725</v>
      </c>
      <c r="G790" s="661" t="s">
        <v>3036</v>
      </c>
      <c r="H790" s="661" t="s">
        <v>1429</v>
      </c>
      <c r="I790" s="661" t="s">
        <v>3226</v>
      </c>
      <c r="J790" s="661" t="s">
        <v>3227</v>
      </c>
      <c r="K790" s="661" t="s">
        <v>3228</v>
      </c>
      <c r="L790" s="662">
        <v>62.24</v>
      </c>
      <c r="M790" s="662">
        <v>62.24</v>
      </c>
      <c r="N790" s="661">
        <v>1</v>
      </c>
      <c r="O790" s="742">
        <v>1</v>
      </c>
      <c r="P790" s="662">
        <v>62.24</v>
      </c>
      <c r="Q790" s="677">
        <v>1</v>
      </c>
      <c r="R790" s="661">
        <v>1</v>
      </c>
      <c r="S790" s="677">
        <v>1</v>
      </c>
      <c r="T790" s="742">
        <v>1</v>
      </c>
      <c r="U790" s="700">
        <v>1</v>
      </c>
    </row>
    <row r="791" spans="1:21" ht="14.4" customHeight="1" x14ac:dyDescent="0.3">
      <c r="A791" s="660">
        <v>21</v>
      </c>
      <c r="B791" s="661" t="s">
        <v>572</v>
      </c>
      <c r="C791" s="661">
        <v>89301212</v>
      </c>
      <c r="D791" s="740" t="s">
        <v>4044</v>
      </c>
      <c r="E791" s="741" t="s">
        <v>2750</v>
      </c>
      <c r="F791" s="661" t="s">
        <v>2725</v>
      </c>
      <c r="G791" s="661" t="s">
        <v>3036</v>
      </c>
      <c r="H791" s="661" t="s">
        <v>1429</v>
      </c>
      <c r="I791" s="661" t="s">
        <v>3675</v>
      </c>
      <c r="J791" s="661" t="s">
        <v>3676</v>
      </c>
      <c r="K791" s="661" t="s">
        <v>3677</v>
      </c>
      <c r="L791" s="662">
        <v>82.99</v>
      </c>
      <c r="M791" s="662">
        <v>82.99</v>
      </c>
      <c r="N791" s="661">
        <v>1</v>
      </c>
      <c r="O791" s="742">
        <v>0.5</v>
      </c>
      <c r="P791" s="662">
        <v>82.99</v>
      </c>
      <c r="Q791" s="677">
        <v>1</v>
      </c>
      <c r="R791" s="661">
        <v>1</v>
      </c>
      <c r="S791" s="677">
        <v>1</v>
      </c>
      <c r="T791" s="742">
        <v>0.5</v>
      </c>
      <c r="U791" s="700">
        <v>1</v>
      </c>
    </row>
    <row r="792" spans="1:21" ht="14.4" customHeight="1" x14ac:dyDescent="0.3">
      <c r="A792" s="660">
        <v>21</v>
      </c>
      <c r="B792" s="661" t="s">
        <v>572</v>
      </c>
      <c r="C792" s="661">
        <v>89301212</v>
      </c>
      <c r="D792" s="740" t="s">
        <v>4044</v>
      </c>
      <c r="E792" s="741" t="s">
        <v>2750</v>
      </c>
      <c r="F792" s="661" t="s">
        <v>2725</v>
      </c>
      <c r="G792" s="661" t="s">
        <v>3036</v>
      </c>
      <c r="H792" s="661" t="s">
        <v>1429</v>
      </c>
      <c r="I792" s="661" t="s">
        <v>2240</v>
      </c>
      <c r="J792" s="661" t="s">
        <v>2691</v>
      </c>
      <c r="K792" s="661" t="s">
        <v>2692</v>
      </c>
      <c r="L792" s="662">
        <v>48.37</v>
      </c>
      <c r="M792" s="662">
        <v>48.37</v>
      </c>
      <c r="N792" s="661">
        <v>1</v>
      </c>
      <c r="O792" s="742">
        <v>1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21</v>
      </c>
      <c r="B793" s="661" t="s">
        <v>572</v>
      </c>
      <c r="C793" s="661">
        <v>89301212</v>
      </c>
      <c r="D793" s="740" t="s">
        <v>4044</v>
      </c>
      <c r="E793" s="741" t="s">
        <v>2750</v>
      </c>
      <c r="F793" s="661" t="s">
        <v>2725</v>
      </c>
      <c r="G793" s="661" t="s">
        <v>2903</v>
      </c>
      <c r="H793" s="661" t="s">
        <v>573</v>
      </c>
      <c r="I793" s="661" t="s">
        <v>3628</v>
      </c>
      <c r="J793" s="661" t="s">
        <v>3629</v>
      </c>
      <c r="K793" s="661" t="s">
        <v>3630</v>
      </c>
      <c r="L793" s="662">
        <v>0</v>
      </c>
      <c r="M793" s="662">
        <v>0</v>
      </c>
      <c r="N793" s="661">
        <v>1</v>
      </c>
      <c r="O793" s="742">
        <v>1</v>
      </c>
      <c r="P793" s="662"/>
      <c r="Q793" s="677"/>
      <c r="R793" s="661"/>
      <c r="S793" s="677">
        <v>0</v>
      </c>
      <c r="T793" s="742"/>
      <c r="U793" s="700">
        <v>0</v>
      </c>
    </row>
    <row r="794" spans="1:21" ht="14.4" customHeight="1" x14ac:dyDescent="0.3">
      <c r="A794" s="660">
        <v>21</v>
      </c>
      <c r="B794" s="661" t="s">
        <v>572</v>
      </c>
      <c r="C794" s="661">
        <v>89301212</v>
      </c>
      <c r="D794" s="740" t="s">
        <v>4044</v>
      </c>
      <c r="E794" s="741" t="s">
        <v>2750</v>
      </c>
      <c r="F794" s="661" t="s">
        <v>2725</v>
      </c>
      <c r="G794" s="661" t="s">
        <v>3121</v>
      </c>
      <c r="H794" s="661" t="s">
        <v>573</v>
      </c>
      <c r="I794" s="661" t="s">
        <v>803</v>
      </c>
      <c r="J794" s="661" t="s">
        <v>804</v>
      </c>
      <c r="K794" s="661" t="s">
        <v>3122</v>
      </c>
      <c r="L794" s="662">
        <v>232.37</v>
      </c>
      <c r="M794" s="662">
        <v>232.37</v>
      </c>
      <c r="N794" s="661">
        <v>1</v>
      </c>
      <c r="O794" s="742">
        <v>1</v>
      </c>
      <c r="P794" s="662"/>
      <c r="Q794" s="677">
        <v>0</v>
      </c>
      <c r="R794" s="661"/>
      <c r="S794" s="677">
        <v>0</v>
      </c>
      <c r="T794" s="742"/>
      <c r="U794" s="700">
        <v>0</v>
      </c>
    </row>
    <row r="795" spans="1:21" ht="14.4" customHeight="1" x14ac:dyDescent="0.3">
      <c r="A795" s="660">
        <v>21</v>
      </c>
      <c r="B795" s="661" t="s">
        <v>572</v>
      </c>
      <c r="C795" s="661">
        <v>89301212</v>
      </c>
      <c r="D795" s="740" t="s">
        <v>4044</v>
      </c>
      <c r="E795" s="741" t="s">
        <v>2750</v>
      </c>
      <c r="F795" s="661" t="s">
        <v>2725</v>
      </c>
      <c r="G795" s="661" t="s">
        <v>2804</v>
      </c>
      <c r="H795" s="661" t="s">
        <v>573</v>
      </c>
      <c r="I795" s="661" t="s">
        <v>2056</v>
      </c>
      <c r="J795" s="661" t="s">
        <v>2057</v>
      </c>
      <c r="K795" s="661" t="s">
        <v>2058</v>
      </c>
      <c r="L795" s="662">
        <v>1121.25</v>
      </c>
      <c r="M795" s="662">
        <v>3363.75</v>
      </c>
      <c r="N795" s="661">
        <v>3</v>
      </c>
      <c r="O795" s="742">
        <v>0.5</v>
      </c>
      <c r="P795" s="662">
        <v>3363.75</v>
      </c>
      <c r="Q795" s="677">
        <v>1</v>
      </c>
      <c r="R795" s="661">
        <v>3</v>
      </c>
      <c r="S795" s="677">
        <v>1</v>
      </c>
      <c r="T795" s="742">
        <v>0.5</v>
      </c>
      <c r="U795" s="700">
        <v>1</v>
      </c>
    </row>
    <row r="796" spans="1:21" ht="14.4" customHeight="1" x14ac:dyDescent="0.3">
      <c r="A796" s="660">
        <v>21</v>
      </c>
      <c r="B796" s="661" t="s">
        <v>572</v>
      </c>
      <c r="C796" s="661">
        <v>89301212</v>
      </c>
      <c r="D796" s="740" t="s">
        <v>4044</v>
      </c>
      <c r="E796" s="741" t="s">
        <v>2750</v>
      </c>
      <c r="F796" s="661" t="s">
        <v>2725</v>
      </c>
      <c r="G796" s="661" t="s">
        <v>2804</v>
      </c>
      <c r="H796" s="661" t="s">
        <v>573</v>
      </c>
      <c r="I796" s="661" t="s">
        <v>3232</v>
      </c>
      <c r="J796" s="661" t="s">
        <v>2057</v>
      </c>
      <c r="K796" s="661" t="s">
        <v>2058</v>
      </c>
      <c r="L796" s="662">
        <v>1121.25</v>
      </c>
      <c r="M796" s="662">
        <v>3363.75</v>
      </c>
      <c r="N796" s="661">
        <v>3</v>
      </c>
      <c r="O796" s="742">
        <v>1</v>
      </c>
      <c r="P796" s="662"/>
      <c r="Q796" s="677">
        <v>0</v>
      </c>
      <c r="R796" s="661"/>
      <c r="S796" s="677">
        <v>0</v>
      </c>
      <c r="T796" s="742"/>
      <c r="U796" s="700">
        <v>0</v>
      </c>
    </row>
    <row r="797" spans="1:21" ht="14.4" customHeight="1" x14ac:dyDescent="0.3">
      <c r="A797" s="660">
        <v>21</v>
      </c>
      <c r="B797" s="661" t="s">
        <v>572</v>
      </c>
      <c r="C797" s="661">
        <v>89301212</v>
      </c>
      <c r="D797" s="740" t="s">
        <v>4044</v>
      </c>
      <c r="E797" s="741" t="s">
        <v>2750</v>
      </c>
      <c r="F797" s="661" t="s">
        <v>2725</v>
      </c>
      <c r="G797" s="661" t="s">
        <v>2804</v>
      </c>
      <c r="H797" s="661" t="s">
        <v>573</v>
      </c>
      <c r="I797" s="661" t="s">
        <v>3678</v>
      </c>
      <c r="J797" s="661" t="s">
        <v>2806</v>
      </c>
      <c r="K797" s="661" t="s">
        <v>3679</v>
      </c>
      <c r="L797" s="662">
        <v>0</v>
      </c>
      <c r="M797" s="662">
        <v>0</v>
      </c>
      <c r="N797" s="661">
        <v>1</v>
      </c>
      <c r="O797" s="742">
        <v>1</v>
      </c>
      <c r="P797" s="662">
        <v>0</v>
      </c>
      <c r="Q797" s="677"/>
      <c r="R797" s="661">
        <v>1</v>
      </c>
      <c r="S797" s="677">
        <v>1</v>
      </c>
      <c r="T797" s="742">
        <v>1</v>
      </c>
      <c r="U797" s="700">
        <v>1</v>
      </c>
    </row>
    <row r="798" spans="1:21" ht="14.4" customHeight="1" x14ac:dyDescent="0.3">
      <c r="A798" s="660">
        <v>21</v>
      </c>
      <c r="B798" s="661" t="s">
        <v>572</v>
      </c>
      <c r="C798" s="661">
        <v>89301212</v>
      </c>
      <c r="D798" s="740" t="s">
        <v>4044</v>
      </c>
      <c r="E798" s="741" t="s">
        <v>2750</v>
      </c>
      <c r="F798" s="661" t="s">
        <v>2725</v>
      </c>
      <c r="G798" s="661" t="s">
        <v>3350</v>
      </c>
      <c r="H798" s="661" t="s">
        <v>573</v>
      </c>
      <c r="I798" s="661" t="s">
        <v>3680</v>
      </c>
      <c r="J798" s="661" t="s">
        <v>3681</v>
      </c>
      <c r="K798" s="661" t="s">
        <v>3682</v>
      </c>
      <c r="L798" s="662">
        <v>141.62</v>
      </c>
      <c r="M798" s="662">
        <v>708.1</v>
      </c>
      <c r="N798" s="661">
        <v>5</v>
      </c>
      <c r="O798" s="742">
        <v>4</v>
      </c>
      <c r="P798" s="662">
        <v>424.86</v>
      </c>
      <c r="Q798" s="677">
        <v>0.6</v>
      </c>
      <c r="R798" s="661">
        <v>3</v>
      </c>
      <c r="S798" s="677">
        <v>0.6</v>
      </c>
      <c r="T798" s="742">
        <v>2</v>
      </c>
      <c r="U798" s="700">
        <v>0.5</v>
      </c>
    </row>
    <row r="799" spans="1:21" ht="14.4" customHeight="1" x14ac:dyDescent="0.3">
      <c r="A799" s="660">
        <v>21</v>
      </c>
      <c r="B799" s="661" t="s">
        <v>572</v>
      </c>
      <c r="C799" s="661">
        <v>89301212</v>
      </c>
      <c r="D799" s="740" t="s">
        <v>4044</v>
      </c>
      <c r="E799" s="741" t="s">
        <v>2750</v>
      </c>
      <c r="F799" s="661" t="s">
        <v>2725</v>
      </c>
      <c r="G799" s="661" t="s">
        <v>2771</v>
      </c>
      <c r="H799" s="661" t="s">
        <v>573</v>
      </c>
      <c r="I799" s="661" t="s">
        <v>855</v>
      </c>
      <c r="J799" s="661" t="s">
        <v>2772</v>
      </c>
      <c r="K799" s="661" t="s">
        <v>2773</v>
      </c>
      <c r="L799" s="662">
        <v>53.57</v>
      </c>
      <c r="M799" s="662">
        <v>214.28</v>
      </c>
      <c r="N799" s="661">
        <v>4</v>
      </c>
      <c r="O799" s="742">
        <v>1.5</v>
      </c>
      <c r="P799" s="662">
        <v>214.28</v>
      </c>
      <c r="Q799" s="677">
        <v>1</v>
      </c>
      <c r="R799" s="661">
        <v>4</v>
      </c>
      <c r="S799" s="677">
        <v>1</v>
      </c>
      <c r="T799" s="742">
        <v>1.5</v>
      </c>
      <c r="U799" s="700">
        <v>1</v>
      </c>
    </row>
    <row r="800" spans="1:21" ht="14.4" customHeight="1" x14ac:dyDescent="0.3">
      <c r="A800" s="660">
        <v>21</v>
      </c>
      <c r="B800" s="661" t="s">
        <v>572</v>
      </c>
      <c r="C800" s="661">
        <v>89301212</v>
      </c>
      <c r="D800" s="740" t="s">
        <v>4044</v>
      </c>
      <c r="E800" s="741" t="s">
        <v>2750</v>
      </c>
      <c r="F800" s="661" t="s">
        <v>2725</v>
      </c>
      <c r="G800" s="661" t="s">
        <v>2943</v>
      </c>
      <c r="H800" s="661" t="s">
        <v>573</v>
      </c>
      <c r="I800" s="661" t="s">
        <v>1819</v>
      </c>
      <c r="J800" s="661" t="s">
        <v>1820</v>
      </c>
      <c r="K800" s="661" t="s">
        <v>1821</v>
      </c>
      <c r="L800" s="662">
        <v>27.5</v>
      </c>
      <c r="M800" s="662">
        <v>55</v>
      </c>
      <c r="N800" s="661">
        <v>2</v>
      </c>
      <c r="O800" s="742">
        <v>0.5</v>
      </c>
      <c r="P800" s="662"/>
      <c r="Q800" s="677">
        <v>0</v>
      </c>
      <c r="R800" s="661"/>
      <c r="S800" s="677">
        <v>0</v>
      </c>
      <c r="T800" s="742"/>
      <c r="U800" s="700">
        <v>0</v>
      </c>
    </row>
    <row r="801" spans="1:21" ht="14.4" customHeight="1" x14ac:dyDescent="0.3">
      <c r="A801" s="660">
        <v>21</v>
      </c>
      <c r="B801" s="661" t="s">
        <v>572</v>
      </c>
      <c r="C801" s="661">
        <v>89301212</v>
      </c>
      <c r="D801" s="740" t="s">
        <v>4044</v>
      </c>
      <c r="E801" s="741" t="s">
        <v>2750</v>
      </c>
      <c r="F801" s="661" t="s">
        <v>2725</v>
      </c>
      <c r="G801" s="661" t="s">
        <v>2855</v>
      </c>
      <c r="H801" s="661" t="s">
        <v>573</v>
      </c>
      <c r="I801" s="661" t="s">
        <v>646</v>
      </c>
      <c r="J801" s="661" t="s">
        <v>647</v>
      </c>
      <c r="K801" s="661" t="s">
        <v>3683</v>
      </c>
      <c r="L801" s="662">
        <v>53.18</v>
      </c>
      <c r="M801" s="662">
        <v>372.26</v>
      </c>
      <c r="N801" s="661">
        <v>7</v>
      </c>
      <c r="O801" s="742">
        <v>2</v>
      </c>
      <c r="P801" s="662">
        <v>159.54</v>
      </c>
      <c r="Q801" s="677">
        <v>0.42857142857142855</v>
      </c>
      <c r="R801" s="661">
        <v>3</v>
      </c>
      <c r="S801" s="677">
        <v>0.42857142857142855</v>
      </c>
      <c r="T801" s="742">
        <v>1</v>
      </c>
      <c r="U801" s="700">
        <v>0.5</v>
      </c>
    </row>
    <row r="802" spans="1:21" ht="14.4" customHeight="1" x14ac:dyDescent="0.3">
      <c r="A802" s="660">
        <v>21</v>
      </c>
      <c r="B802" s="661" t="s">
        <v>572</v>
      </c>
      <c r="C802" s="661">
        <v>89301212</v>
      </c>
      <c r="D802" s="740" t="s">
        <v>4044</v>
      </c>
      <c r="E802" s="741" t="s">
        <v>2750</v>
      </c>
      <c r="F802" s="661" t="s">
        <v>2725</v>
      </c>
      <c r="G802" s="661" t="s">
        <v>2809</v>
      </c>
      <c r="H802" s="661" t="s">
        <v>573</v>
      </c>
      <c r="I802" s="661" t="s">
        <v>3684</v>
      </c>
      <c r="J802" s="661" t="s">
        <v>659</v>
      </c>
      <c r="K802" s="661" t="s">
        <v>3685</v>
      </c>
      <c r="L802" s="662">
        <v>0</v>
      </c>
      <c r="M802" s="662">
        <v>0</v>
      </c>
      <c r="N802" s="661">
        <v>3</v>
      </c>
      <c r="O802" s="742">
        <v>1</v>
      </c>
      <c r="P802" s="662"/>
      <c r="Q802" s="677"/>
      <c r="R802" s="661"/>
      <c r="S802" s="677">
        <v>0</v>
      </c>
      <c r="T802" s="742"/>
      <c r="U802" s="700">
        <v>0</v>
      </c>
    </row>
    <row r="803" spans="1:21" ht="14.4" customHeight="1" x14ac:dyDescent="0.3">
      <c r="A803" s="660">
        <v>21</v>
      </c>
      <c r="B803" s="661" t="s">
        <v>572</v>
      </c>
      <c r="C803" s="661">
        <v>89301212</v>
      </c>
      <c r="D803" s="740" t="s">
        <v>4044</v>
      </c>
      <c r="E803" s="741" t="s">
        <v>2750</v>
      </c>
      <c r="F803" s="661" t="s">
        <v>2725</v>
      </c>
      <c r="G803" s="661" t="s">
        <v>2813</v>
      </c>
      <c r="H803" s="661" t="s">
        <v>1429</v>
      </c>
      <c r="I803" s="661" t="s">
        <v>1480</v>
      </c>
      <c r="J803" s="661" t="s">
        <v>1481</v>
      </c>
      <c r="K803" s="661" t="s">
        <v>2622</v>
      </c>
      <c r="L803" s="662">
        <v>1385.62</v>
      </c>
      <c r="M803" s="662">
        <v>8313.7199999999993</v>
      </c>
      <c r="N803" s="661">
        <v>6</v>
      </c>
      <c r="O803" s="742">
        <v>1.5</v>
      </c>
      <c r="P803" s="662">
        <v>4156.8599999999997</v>
      </c>
      <c r="Q803" s="677">
        <v>0.5</v>
      </c>
      <c r="R803" s="661">
        <v>3</v>
      </c>
      <c r="S803" s="677">
        <v>0.5</v>
      </c>
      <c r="T803" s="742">
        <v>0.5</v>
      </c>
      <c r="U803" s="700">
        <v>0.33333333333333331</v>
      </c>
    </row>
    <row r="804" spans="1:21" ht="14.4" customHeight="1" x14ac:dyDescent="0.3">
      <c r="A804" s="660">
        <v>21</v>
      </c>
      <c r="B804" s="661" t="s">
        <v>572</v>
      </c>
      <c r="C804" s="661">
        <v>89301212</v>
      </c>
      <c r="D804" s="740" t="s">
        <v>4044</v>
      </c>
      <c r="E804" s="741" t="s">
        <v>2750</v>
      </c>
      <c r="F804" s="661" t="s">
        <v>2725</v>
      </c>
      <c r="G804" s="661" t="s">
        <v>2813</v>
      </c>
      <c r="H804" s="661" t="s">
        <v>1429</v>
      </c>
      <c r="I804" s="661" t="s">
        <v>1484</v>
      </c>
      <c r="J804" s="661" t="s">
        <v>1481</v>
      </c>
      <c r="K804" s="661" t="s">
        <v>1448</v>
      </c>
      <c r="L804" s="662">
        <v>1847.49</v>
      </c>
      <c r="M804" s="662">
        <v>11084.94</v>
      </c>
      <c r="N804" s="661">
        <v>6</v>
      </c>
      <c r="O804" s="742">
        <v>2</v>
      </c>
      <c r="P804" s="662">
        <v>11084.94</v>
      </c>
      <c r="Q804" s="677">
        <v>1</v>
      </c>
      <c r="R804" s="661">
        <v>6</v>
      </c>
      <c r="S804" s="677">
        <v>1</v>
      </c>
      <c r="T804" s="742">
        <v>2</v>
      </c>
      <c r="U804" s="700">
        <v>1</v>
      </c>
    </row>
    <row r="805" spans="1:21" ht="14.4" customHeight="1" x14ac:dyDescent="0.3">
      <c r="A805" s="660">
        <v>21</v>
      </c>
      <c r="B805" s="661" t="s">
        <v>572</v>
      </c>
      <c r="C805" s="661">
        <v>89301212</v>
      </c>
      <c r="D805" s="740" t="s">
        <v>4044</v>
      </c>
      <c r="E805" s="741" t="s">
        <v>2750</v>
      </c>
      <c r="F805" s="661" t="s">
        <v>2725</v>
      </c>
      <c r="G805" s="661" t="s">
        <v>2813</v>
      </c>
      <c r="H805" s="661" t="s">
        <v>1429</v>
      </c>
      <c r="I805" s="661" t="s">
        <v>1487</v>
      </c>
      <c r="J805" s="661" t="s">
        <v>1481</v>
      </c>
      <c r="K805" s="661" t="s">
        <v>2623</v>
      </c>
      <c r="L805" s="662">
        <v>2309.36</v>
      </c>
      <c r="M805" s="662">
        <v>6928.08</v>
      </c>
      <c r="N805" s="661">
        <v>3</v>
      </c>
      <c r="O805" s="742">
        <v>0.5</v>
      </c>
      <c r="P805" s="662">
        <v>6928.08</v>
      </c>
      <c r="Q805" s="677">
        <v>1</v>
      </c>
      <c r="R805" s="661">
        <v>3</v>
      </c>
      <c r="S805" s="677">
        <v>1</v>
      </c>
      <c r="T805" s="742">
        <v>0.5</v>
      </c>
      <c r="U805" s="700">
        <v>1</v>
      </c>
    </row>
    <row r="806" spans="1:21" ht="14.4" customHeight="1" x14ac:dyDescent="0.3">
      <c r="A806" s="660">
        <v>21</v>
      </c>
      <c r="B806" s="661" t="s">
        <v>572</v>
      </c>
      <c r="C806" s="661">
        <v>89301212</v>
      </c>
      <c r="D806" s="740" t="s">
        <v>4044</v>
      </c>
      <c r="E806" s="741" t="s">
        <v>2750</v>
      </c>
      <c r="F806" s="661" t="s">
        <v>2725</v>
      </c>
      <c r="G806" s="661" t="s">
        <v>3602</v>
      </c>
      <c r="H806" s="661" t="s">
        <v>573</v>
      </c>
      <c r="I806" s="661" t="s">
        <v>3686</v>
      </c>
      <c r="J806" s="661" t="s">
        <v>1254</v>
      </c>
      <c r="K806" s="661" t="s">
        <v>3687</v>
      </c>
      <c r="L806" s="662">
        <v>0</v>
      </c>
      <c r="M806" s="662">
        <v>0</v>
      </c>
      <c r="N806" s="661">
        <v>2</v>
      </c>
      <c r="O806" s="742">
        <v>0.5</v>
      </c>
      <c r="P806" s="662">
        <v>0</v>
      </c>
      <c r="Q806" s="677"/>
      <c r="R806" s="661">
        <v>2</v>
      </c>
      <c r="S806" s="677">
        <v>1</v>
      </c>
      <c r="T806" s="742">
        <v>0.5</v>
      </c>
      <c r="U806" s="700">
        <v>1</v>
      </c>
    </row>
    <row r="807" spans="1:21" ht="14.4" customHeight="1" x14ac:dyDescent="0.3">
      <c r="A807" s="660">
        <v>21</v>
      </c>
      <c r="B807" s="661" t="s">
        <v>572</v>
      </c>
      <c r="C807" s="661">
        <v>89301212</v>
      </c>
      <c r="D807" s="740" t="s">
        <v>4044</v>
      </c>
      <c r="E807" s="741" t="s">
        <v>2750</v>
      </c>
      <c r="F807" s="661" t="s">
        <v>2725</v>
      </c>
      <c r="G807" s="661" t="s">
        <v>2882</v>
      </c>
      <c r="H807" s="661" t="s">
        <v>573</v>
      </c>
      <c r="I807" s="661" t="s">
        <v>2316</v>
      </c>
      <c r="J807" s="661" t="s">
        <v>2317</v>
      </c>
      <c r="K807" s="661" t="s">
        <v>2318</v>
      </c>
      <c r="L807" s="662">
        <v>146.84</v>
      </c>
      <c r="M807" s="662">
        <v>293.68</v>
      </c>
      <c r="N807" s="661">
        <v>2</v>
      </c>
      <c r="O807" s="742">
        <v>1</v>
      </c>
      <c r="P807" s="662">
        <v>293.68</v>
      </c>
      <c r="Q807" s="677">
        <v>1</v>
      </c>
      <c r="R807" s="661">
        <v>2</v>
      </c>
      <c r="S807" s="677">
        <v>1</v>
      </c>
      <c r="T807" s="742">
        <v>1</v>
      </c>
      <c r="U807" s="700">
        <v>1</v>
      </c>
    </row>
    <row r="808" spans="1:21" ht="14.4" customHeight="1" x14ac:dyDescent="0.3">
      <c r="A808" s="660">
        <v>21</v>
      </c>
      <c r="B808" s="661" t="s">
        <v>572</v>
      </c>
      <c r="C808" s="661">
        <v>89301212</v>
      </c>
      <c r="D808" s="740" t="s">
        <v>4044</v>
      </c>
      <c r="E808" s="741" t="s">
        <v>2750</v>
      </c>
      <c r="F808" s="661" t="s">
        <v>2725</v>
      </c>
      <c r="G808" s="661" t="s">
        <v>2765</v>
      </c>
      <c r="H808" s="661" t="s">
        <v>573</v>
      </c>
      <c r="I808" s="661" t="s">
        <v>3688</v>
      </c>
      <c r="J808" s="661" t="s">
        <v>3689</v>
      </c>
      <c r="K808" s="661" t="s">
        <v>3690</v>
      </c>
      <c r="L808" s="662">
        <v>0</v>
      </c>
      <c r="M808" s="662">
        <v>0</v>
      </c>
      <c r="N808" s="661">
        <v>1</v>
      </c>
      <c r="O808" s="742">
        <v>1</v>
      </c>
      <c r="P808" s="662"/>
      <c r="Q808" s="677"/>
      <c r="R808" s="661"/>
      <c r="S808" s="677">
        <v>0</v>
      </c>
      <c r="T808" s="742"/>
      <c r="U808" s="700">
        <v>0</v>
      </c>
    </row>
    <row r="809" spans="1:21" ht="14.4" customHeight="1" x14ac:dyDescent="0.3">
      <c r="A809" s="660">
        <v>21</v>
      </c>
      <c r="B809" s="661" t="s">
        <v>572</v>
      </c>
      <c r="C809" s="661">
        <v>89301212</v>
      </c>
      <c r="D809" s="740" t="s">
        <v>4044</v>
      </c>
      <c r="E809" s="741" t="s">
        <v>2750</v>
      </c>
      <c r="F809" s="661" t="s">
        <v>2725</v>
      </c>
      <c r="G809" s="661" t="s">
        <v>2765</v>
      </c>
      <c r="H809" s="661" t="s">
        <v>573</v>
      </c>
      <c r="I809" s="661" t="s">
        <v>2766</v>
      </c>
      <c r="J809" s="661" t="s">
        <v>2767</v>
      </c>
      <c r="K809" s="661" t="s">
        <v>1745</v>
      </c>
      <c r="L809" s="662">
        <v>93.71</v>
      </c>
      <c r="M809" s="662">
        <v>93.71</v>
      </c>
      <c r="N809" s="661">
        <v>1</v>
      </c>
      <c r="O809" s="742">
        <v>0.5</v>
      </c>
      <c r="P809" s="662">
        <v>93.71</v>
      </c>
      <c r="Q809" s="677">
        <v>1</v>
      </c>
      <c r="R809" s="661">
        <v>1</v>
      </c>
      <c r="S809" s="677">
        <v>1</v>
      </c>
      <c r="T809" s="742">
        <v>0.5</v>
      </c>
      <c r="U809" s="700">
        <v>1</v>
      </c>
    </row>
    <row r="810" spans="1:21" ht="14.4" customHeight="1" x14ac:dyDescent="0.3">
      <c r="A810" s="660">
        <v>21</v>
      </c>
      <c r="B810" s="661" t="s">
        <v>572</v>
      </c>
      <c r="C810" s="661">
        <v>89301212</v>
      </c>
      <c r="D810" s="740" t="s">
        <v>4044</v>
      </c>
      <c r="E810" s="741" t="s">
        <v>2750</v>
      </c>
      <c r="F810" s="661" t="s">
        <v>2725</v>
      </c>
      <c r="G810" s="661" t="s">
        <v>2765</v>
      </c>
      <c r="H810" s="661" t="s">
        <v>573</v>
      </c>
      <c r="I810" s="661" t="s">
        <v>2883</v>
      </c>
      <c r="J810" s="661" t="s">
        <v>2767</v>
      </c>
      <c r="K810" s="661" t="s">
        <v>727</v>
      </c>
      <c r="L810" s="662">
        <v>301.2</v>
      </c>
      <c r="M810" s="662">
        <v>1506</v>
      </c>
      <c r="N810" s="661">
        <v>5</v>
      </c>
      <c r="O810" s="742">
        <v>3</v>
      </c>
      <c r="P810" s="662">
        <v>602.4</v>
      </c>
      <c r="Q810" s="677">
        <v>0.39999999999999997</v>
      </c>
      <c r="R810" s="661">
        <v>2</v>
      </c>
      <c r="S810" s="677">
        <v>0.4</v>
      </c>
      <c r="T810" s="742">
        <v>1</v>
      </c>
      <c r="U810" s="700">
        <v>0.33333333333333331</v>
      </c>
    </row>
    <row r="811" spans="1:21" ht="14.4" customHeight="1" x14ac:dyDescent="0.3">
      <c r="A811" s="660">
        <v>21</v>
      </c>
      <c r="B811" s="661" t="s">
        <v>572</v>
      </c>
      <c r="C811" s="661">
        <v>89301212</v>
      </c>
      <c r="D811" s="740" t="s">
        <v>4044</v>
      </c>
      <c r="E811" s="741" t="s">
        <v>2750</v>
      </c>
      <c r="F811" s="661" t="s">
        <v>2725</v>
      </c>
      <c r="G811" s="661" t="s">
        <v>2760</v>
      </c>
      <c r="H811" s="661" t="s">
        <v>1429</v>
      </c>
      <c r="I811" s="661" t="s">
        <v>1538</v>
      </c>
      <c r="J811" s="661" t="s">
        <v>1539</v>
      </c>
      <c r="K811" s="661" t="s">
        <v>1540</v>
      </c>
      <c r="L811" s="662">
        <v>475.77</v>
      </c>
      <c r="M811" s="662">
        <v>4281.93</v>
      </c>
      <c r="N811" s="661">
        <v>9</v>
      </c>
      <c r="O811" s="742">
        <v>5.5</v>
      </c>
      <c r="P811" s="662">
        <v>4281.93</v>
      </c>
      <c r="Q811" s="677">
        <v>1</v>
      </c>
      <c r="R811" s="661">
        <v>9</v>
      </c>
      <c r="S811" s="677">
        <v>1</v>
      </c>
      <c r="T811" s="742">
        <v>5.5</v>
      </c>
      <c r="U811" s="700">
        <v>1</v>
      </c>
    </row>
    <row r="812" spans="1:21" ht="14.4" customHeight="1" x14ac:dyDescent="0.3">
      <c r="A812" s="660">
        <v>21</v>
      </c>
      <c r="B812" s="661" t="s">
        <v>572</v>
      </c>
      <c r="C812" s="661">
        <v>89301212</v>
      </c>
      <c r="D812" s="740" t="s">
        <v>4044</v>
      </c>
      <c r="E812" s="741" t="s">
        <v>2750</v>
      </c>
      <c r="F812" s="661" t="s">
        <v>2725</v>
      </c>
      <c r="G812" s="661" t="s">
        <v>2760</v>
      </c>
      <c r="H812" s="661" t="s">
        <v>1429</v>
      </c>
      <c r="I812" s="661" t="s">
        <v>1553</v>
      </c>
      <c r="J812" s="661" t="s">
        <v>1554</v>
      </c>
      <c r="K812" s="661" t="s">
        <v>2613</v>
      </c>
      <c r="L812" s="662">
        <v>1300.49</v>
      </c>
      <c r="M812" s="662">
        <v>16906.370000000003</v>
      </c>
      <c r="N812" s="661">
        <v>13</v>
      </c>
      <c r="O812" s="742">
        <v>4</v>
      </c>
      <c r="P812" s="662">
        <v>16906.370000000003</v>
      </c>
      <c r="Q812" s="677">
        <v>1</v>
      </c>
      <c r="R812" s="661">
        <v>13</v>
      </c>
      <c r="S812" s="677">
        <v>1</v>
      </c>
      <c r="T812" s="742">
        <v>4</v>
      </c>
      <c r="U812" s="700">
        <v>1</v>
      </c>
    </row>
    <row r="813" spans="1:21" ht="14.4" customHeight="1" x14ac:dyDescent="0.3">
      <c r="A813" s="660">
        <v>21</v>
      </c>
      <c r="B813" s="661" t="s">
        <v>572</v>
      </c>
      <c r="C813" s="661">
        <v>89301212</v>
      </c>
      <c r="D813" s="740" t="s">
        <v>4044</v>
      </c>
      <c r="E813" s="741" t="s">
        <v>2750</v>
      </c>
      <c r="F813" s="661" t="s">
        <v>2725</v>
      </c>
      <c r="G813" s="661" t="s">
        <v>2760</v>
      </c>
      <c r="H813" s="661" t="s">
        <v>573</v>
      </c>
      <c r="I813" s="661" t="s">
        <v>3691</v>
      </c>
      <c r="J813" s="661" t="s">
        <v>2675</v>
      </c>
      <c r="K813" s="661" t="s">
        <v>1540</v>
      </c>
      <c r="L813" s="662">
        <v>475.77</v>
      </c>
      <c r="M813" s="662">
        <v>475.77</v>
      </c>
      <c r="N813" s="661">
        <v>1</v>
      </c>
      <c r="O813" s="742">
        <v>0.5</v>
      </c>
      <c r="P813" s="662">
        <v>475.77</v>
      </c>
      <c r="Q813" s="677">
        <v>1</v>
      </c>
      <c r="R813" s="661">
        <v>1</v>
      </c>
      <c r="S813" s="677">
        <v>1</v>
      </c>
      <c r="T813" s="742">
        <v>0.5</v>
      </c>
      <c r="U813" s="700">
        <v>1</v>
      </c>
    </row>
    <row r="814" spans="1:21" ht="14.4" customHeight="1" x14ac:dyDescent="0.3">
      <c r="A814" s="660">
        <v>21</v>
      </c>
      <c r="B814" s="661" t="s">
        <v>572</v>
      </c>
      <c r="C814" s="661">
        <v>89301212</v>
      </c>
      <c r="D814" s="740" t="s">
        <v>4044</v>
      </c>
      <c r="E814" s="741" t="s">
        <v>2750</v>
      </c>
      <c r="F814" s="661" t="s">
        <v>2725</v>
      </c>
      <c r="G814" s="661" t="s">
        <v>2907</v>
      </c>
      <c r="H814" s="661" t="s">
        <v>573</v>
      </c>
      <c r="I814" s="661" t="s">
        <v>2911</v>
      </c>
      <c r="J814" s="661" t="s">
        <v>1974</v>
      </c>
      <c r="K814" s="661" t="s">
        <v>2912</v>
      </c>
      <c r="L814" s="662">
        <v>583.70000000000005</v>
      </c>
      <c r="M814" s="662">
        <v>1751.1000000000001</v>
      </c>
      <c r="N814" s="661">
        <v>3</v>
      </c>
      <c r="O814" s="742">
        <v>1</v>
      </c>
      <c r="P814" s="662">
        <v>1751.1000000000001</v>
      </c>
      <c r="Q814" s="677">
        <v>1</v>
      </c>
      <c r="R814" s="661">
        <v>3</v>
      </c>
      <c r="S814" s="677">
        <v>1</v>
      </c>
      <c r="T814" s="742">
        <v>1</v>
      </c>
      <c r="U814" s="700">
        <v>1</v>
      </c>
    </row>
    <row r="815" spans="1:21" ht="14.4" customHeight="1" x14ac:dyDescent="0.3">
      <c r="A815" s="660">
        <v>21</v>
      </c>
      <c r="B815" s="661" t="s">
        <v>572</v>
      </c>
      <c r="C815" s="661">
        <v>89301212</v>
      </c>
      <c r="D815" s="740" t="s">
        <v>4044</v>
      </c>
      <c r="E815" s="741" t="s">
        <v>2750</v>
      </c>
      <c r="F815" s="661" t="s">
        <v>2725</v>
      </c>
      <c r="G815" s="661" t="s">
        <v>3370</v>
      </c>
      <c r="H815" s="661" t="s">
        <v>573</v>
      </c>
      <c r="I815" s="661" t="s">
        <v>3692</v>
      </c>
      <c r="J815" s="661" t="s">
        <v>3375</v>
      </c>
      <c r="K815" s="661" t="s">
        <v>3693</v>
      </c>
      <c r="L815" s="662">
        <v>2146.12</v>
      </c>
      <c r="M815" s="662">
        <v>21461.199999999997</v>
      </c>
      <c r="N815" s="661">
        <v>10</v>
      </c>
      <c r="O815" s="742">
        <v>3</v>
      </c>
      <c r="P815" s="662">
        <v>21461.199999999997</v>
      </c>
      <c r="Q815" s="677">
        <v>1</v>
      </c>
      <c r="R815" s="661">
        <v>10</v>
      </c>
      <c r="S815" s="677">
        <v>1</v>
      </c>
      <c r="T815" s="742">
        <v>3</v>
      </c>
      <c r="U815" s="700">
        <v>1</v>
      </c>
    </row>
    <row r="816" spans="1:21" ht="14.4" customHeight="1" x14ac:dyDescent="0.3">
      <c r="A816" s="660">
        <v>21</v>
      </c>
      <c r="B816" s="661" t="s">
        <v>572</v>
      </c>
      <c r="C816" s="661">
        <v>89301212</v>
      </c>
      <c r="D816" s="740" t="s">
        <v>4044</v>
      </c>
      <c r="E816" s="741" t="s">
        <v>2750</v>
      </c>
      <c r="F816" s="661" t="s">
        <v>2725</v>
      </c>
      <c r="G816" s="661" t="s">
        <v>3379</v>
      </c>
      <c r="H816" s="661" t="s">
        <v>573</v>
      </c>
      <c r="I816" s="661" t="s">
        <v>1260</v>
      </c>
      <c r="J816" s="661" t="s">
        <v>3383</v>
      </c>
      <c r="K816" s="661" t="s">
        <v>3382</v>
      </c>
      <c r="L816" s="662">
        <v>998.95</v>
      </c>
      <c r="M816" s="662">
        <v>3995.8</v>
      </c>
      <c r="N816" s="661">
        <v>4</v>
      </c>
      <c r="O816" s="742">
        <v>0.5</v>
      </c>
      <c r="P816" s="662"/>
      <c r="Q816" s="677">
        <v>0</v>
      </c>
      <c r="R816" s="661"/>
      <c r="S816" s="677">
        <v>0</v>
      </c>
      <c r="T816" s="742"/>
      <c r="U816" s="700">
        <v>0</v>
      </c>
    </row>
    <row r="817" spans="1:21" ht="14.4" customHeight="1" x14ac:dyDescent="0.3">
      <c r="A817" s="660">
        <v>21</v>
      </c>
      <c r="B817" s="661" t="s">
        <v>572</v>
      </c>
      <c r="C817" s="661">
        <v>89301212</v>
      </c>
      <c r="D817" s="740" t="s">
        <v>4044</v>
      </c>
      <c r="E817" s="741" t="s">
        <v>2750</v>
      </c>
      <c r="F817" s="661" t="s">
        <v>2725</v>
      </c>
      <c r="G817" s="661" t="s">
        <v>3384</v>
      </c>
      <c r="H817" s="661" t="s">
        <v>1429</v>
      </c>
      <c r="I817" s="661" t="s">
        <v>3694</v>
      </c>
      <c r="J817" s="661" t="s">
        <v>3453</v>
      </c>
      <c r="K817" s="661" t="s">
        <v>3695</v>
      </c>
      <c r="L817" s="662">
        <v>0</v>
      </c>
      <c r="M817" s="662">
        <v>0</v>
      </c>
      <c r="N817" s="661">
        <v>1</v>
      </c>
      <c r="O817" s="742">
        <v>0.5</v>
      </c>
      <c r="P817" s="662">
        <v>0</v>
      </c>
      <c r="Q817" s="677"/>
      <c r="R817" s="661">
        <v>1</v>
      </c>
      <c r="S817" s="677">
        <v>1</v>
      </c>
      <c r="T817" s="742">
        <v>0.5</v>
      </c>
      <c r="U817" s="700">
        <v>1</v>
      </c>
    </row>
    <row r="818" spans="1:21" ht="14.4" customHeight="1" x14ac:dyDescent="0.3">
      <c r="A818" s="660">
        <v>21</v>
      </c>
      <c r="B818" s="661" t="s">
        <v>572</v>
      </c>
      <c r="C818" s="661">
        <v>89301212</v>
      </c>
      <c r="D818" s="740" t="s">
        <v>4044</v>
      </c>
      <c r="E818" s="741" t="s">
        <v>2750</v>
      </c>
      <c r="F818" s="661" t="s">
        <v>2725</v>
      </c>
      <c r="G818" s="661" t="s">
        <v>3384</v>
      </c>
      <c r="H818" s="661" t="s">
        <v>1429</v>
      </c>
      <c r="I818" s="661" t="s">
        <v>3696</v>
      </c>
      <c r="J818" s="661" t="s">
        <v>3453</v>
      </c>
      <c r="K818" s="661" t="s">
        <v>3697</v>
      </c>
      <c r="L818" s="662">
        <v>167.33</v>
      </c>
      <c r="M818" s="662">
        <v>167.33</v>
      </c>
      <c r="N818" s="661">
        <v>1</v>
      </c>
      <c r="O818" s="742">
        <v>1</v>
      </c>
      <c r="P818" s="662"/>
      <c r="Q818" s="677">
        <v>0</v>
      </c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21</v>
      </c>
      <c r="B819" s="661" t="s">
        <v>572</v>
      </c>
      <c r="C819" s="661">
        <v>89301212</v>
      </c>
      <c r="D819" s="740" t="s">
        <v>4044</v>
      </c>
      <c r="E819" s="741" t="s">
        <v>2750</v>
      </c>
      <c r="F819" s="661" t="s">
        <v>2725</v>
      </c>
      <c r="G819" s="661" t="s">
        <v>3388</v>
      </c>
      <c r="H819" s="661" t="s">
        <v>1429</v>
      </c>
      <c r="I819" s="661" t="s">
        <v>3698</v>
      </c>
      <c r="J819" s="661" t="s">
        <v>1513</v>
      </c>
      <c r="K819" s="661" t="s">
        <v>3007</v>
      </c>
      <c r="L819" s="662">
        <v>160.88999999999999</v>
      </c>
      <c r="M819" s="662">
        <v>160.88999999999999</v>
      </c>
      <c r="N819" s="661">
        <v>1</v>
      </c>
      <c r="O819" s="742">
        <v>0.5</v>
      </c>
      <c r="P819" s="662"/>
      <c r="Q819" s="677">
        <v>0</v>
      </c>
      <c r="R819" s="661"/>
      <c r="S819" s="677">
        <v>0</v>
      </c>
      <c r="T819" s="742"/>
      <c r="U819" s="700">
        <v>0</v>
      </c>
    </row>
    <row r="820" spans="1:21" ht="14.4" customHeight="1" x14ac:dyDescent="0.3">
      <c r="A820" s="660">
        <v>21</v>
      </c>
      <c r="B820" s="661" t="s">
        <v>572</v>
      </c>
      <c r="C820" s="661">
        <v>89301212</v>
      </c>
      <c r="D820" s="740" t="s">
        <v>4044</v>
      </c>
      <c r="E820" s="741" t="s">
        <v>2750</v>
      </c>
      <c r="F820" s="661" t="s">
        <v>2725</v>
      </c>
      <c r="G820" s="661" t="s">
        <v>2918</v>
      </c>
      <c r="H820" s="661" t="s">
        <v>573</v>
      </c>
      <c r="I820" s="661" t="s">
        <v>1326</v>
      </c>
      <c r="J820" s="661" t="s">
        <v>1327</v>
      </c>
      <c r="K820" s="661" t="s">
        <v>1328</v>
      </c>
      <c r="L820" s="662">
        <v>108.44</v>
      </c>
      <c r="M820" s="662">
        <v>216.88</v>
      </c>
      <c r="N820" s="661">
        <v>2</v>
      </c>
      <c r="O820" s="742">
        <v>1</v>
      </c>
      <c r="P820" s="662"/>
      <c r="Q820" s="677">
        <v>0</v>
      </c>
      <c r="R820" s="661"/>
      <c r="S820" s="677">
        <v>0</v>
      </c>
      <c r="T820" s="742"/>
      <c r="U820" s="700">
        <v>0</v>
      </c>
    </row>
    <row r="821" spans="1:21" ht="14.4" customHeight="1" x14ac:dyDescent="0.3">
      <c r="A821" s="660">
        <v>21</v>
      </c>
      <c r="B821" s="661" t="s">
        <v>572</v>
      </c>
      <c r="C821" s="661">
        <v>89301212</v>
      </c>
      <c r="D821" s="740" t="s">
        <v>4044</v>
      </c>
      <c r="E821" s="741" t="s">
        <v>2750</v>
      </c>
      <c r="F821" s="661" t="s">
        <v>2725</v>
      </c>
      <c r="G821" s="661" t="s">
        <v>2918</v>
      </c>
      <c r="H821" s="661" t="s">
        <v>573</v>
      </c>
      <c r="I821" s="661" t="s">
        <v>3389</v>
      </c>
      <c r="J821" s="661" t="s">
        <v>3390</v>
      </c>
      <c r="K821" s="661" t="s">
        <v>762</v>
      </c>
      <c r="L821" s="662">
        <v>43.37</v>
      </c>
      <c r="M821" s="662">
        <v>130.10999999999999</v>
      </c>
      <c r="N821" s="661">
        <v>3</v>
      </c>
      <c r="O821" s="742">
        <v>1</v>
      </c>
      <c r="P821" s="662">
        <v>130.10999999999999</v>
      </c>
      <c r="Q821" s="677">
        <v>1</v>
      </c>
      <c r="R821" s="661">
        <v>3</v>
      </c>
      <c r="S821" s="677">
        <v>1</v>
      </c>
      <c r="T821" s="742">
        <v>1</v>
      </c>
      <c r="U821" s="700">
        <v>1</v>
      </c>
    </row>
    <row r="822" spans="1:21" ht="14.4" customHeight="1" x14ac:dyDescent="0.3">
      <c r="A822" s="660">
        <v>21</v>
      </c>
      <c r="B822" s="661" t="s">
        <v>572</v>
      </c>
      <c r="C822" s="661">
        <v>89301212</v>
      </c>
      <c r="D822" s="740" t="s">
        <v>4044</v>
      </c>
      <c r="E822" s="741" t="s">
        <v>2750</v>
      </c>
      <c r="F822" s="661" t="s">
        <v>2725</v>
      </c>
      <c r="G822" s="661" t="s">
        <v>2815</v>
      </c>
      <c r="H822" s="661" t="s">
        <v>1429</v>
      </c>
      <c r="I822" s="661" t="s">
        <v>2302</v>
      </c>
      <c r="J822" s="661" t="s">
        <v>2303</v>
      </c>
      <c r="K822" s="661" t="s">
        <v>2289</v>
      </c>
      <c r="L822" s="662">
        <v>194.26</v>
      </c>
      <c r="M822" s="662">
        <v>1165.56</v>
      </c>
      <c r="N822" s="661">
        <v>6</v>
      </c>
      <c r="O822" s="742">
        <v>2</v>
      </c>
      <c r="P822" s="662">
        <v>1165.56</v>
      </c>
      <c r="Q822" s="677">
        <v>1</v>
      </c>
      <c r="R822" s="661">
        <v>6</v>
      </c>
      <c r="S822" s="677">
        <v>1</v>
      </c>
      <c r="T822" s="742">
        <v>2</v>
      </c>
      <c r="U822" s="700">
        <v>1</v>
      </c>
    </row>
    <row r="823" spans="1:21" ht="14.4" customHeight="1" x14ac:dyDescent="0.3">
      <c r="A823" s="660">
        <v>21</v>
      </c>
      <c r="B823" s="661" t="s">
        <v>572</v>
      </c>
      <c r="C823" s="661">
        <v>89301212</v>
      </c>
      <c r="D823" s="740" t="s">
        <v>4044</v>
      </c>
      <c r="E823" s="741" t="s">
        <v>2750</v>
      </c>
      <c r="F823" s="661" t="s">
        <v>2725</v>
      </c>
      <c r="G823" s="661" t="s">
        <v>3537</v>
      </c>
      <c r="H823" s="661" t="s">
        <v>573</v>
      </c>
      <c r="I823" s="661" t="s">
        <v>1860</v>
      </c>
      <c r="J823" s="661" t="s">
        <v>1861</v>
      </c>
      <c r="K823" s="661" t="s">
        <v>1862</v>
      </c>
      <c r="L823" s="662">
        <v>70.08</v>
      </c>
      <c r="M823" s="662">
        <v>70.08</v>
      </c>
      <c r="N823" s="661">
        <v>1</v>
      </c>
      <c r="O823" s="742">
        <v>1</v>
      </c>
      <c r="P823" s="662"/>
      <c r="Q823" s="677">
        <v>0</v>
      </c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21</v>
      </c>
      <c r="B824" s="661" t="s">
        <v>572</v>
      </c>
      <c r="C824" s="661">
        <v>89301212</v>
      </c>
      <c r="D824" s="740" t="s">
        <v>4044</v>
      </c>
      <c r="E824" s="741" t="s">
        <v>2750</v>
      </c>
      <c r="F824" s="661" t="s">
        <v>2725</v>
      </c>
      <c r="G824" s="661" t="s">
        <v>2865</v>
      </c>
      <c r="H824" s="661" t="s">
        <v>573</v>
      </c>
      <c r="I824" s="661" t="s">
        <v>622</v>
      </c>
      <c r="J824" s="661" t="s">
        <v>3391</v>
      </c>
      <c r="K824" s="661" t="s">
        <v>3392</v>
      </c>
      <c r="L824" s="662">
        <v>24.78</v>
      </c>
      <c r="M824" s="662">
        <v>842.52000000000021</v>
      </c>
      <c r="N824" s="661">
        <v>34</v>
      </c>
      <c r="O824" s="742">
        <v>7.5</v>
      </c>
      <c r="P824" s="662">
        <v>768.18000000000018</v>
      </c>
      <c r="Q824" s="677">
        <v>0.91176470588235292</v>
      </c>
      <c r="R824" s="661">
        <v>31</v>
      </c>
      <c r="S824" s="677">
        <v>0.91176470588235292</v>
      </c>
      <c r="T824" s="742">
        <v>6.5</v>
      </c>
      <c r="U824" s="700">
        <v>0.8666666666666667</v>
      </c>
    </row>
    <row r="825" spans="1:21" ht="14.4" customHeight="1" x14ac:dyDescent="0.3">
      <c r="A825" s="660">
        <v>21</v>
      </c>
      <c r="B825" s="661" t="s">
        <v>572</v>
      </c>
      <c r="C825" s="661">
        <v>89301212</v>
      </c>
      <c r="D825" s="740" t="s">
        <v>4044</v>
      </c>
      <c r="E825" s="741" t="s">
        <v>2750</v>
      </c>
      <c r="F825" s="661" t="s">
        <v>2725</v>
      </c>
      <c r="G825" s="661" t="s">
        <v>2865</v>
      </c>
      <c r="H825" s="661" t="s">
        <v>573</v>
      </c>
      <c r="I825" s="661" t="s">
        <v>2866</v>
      </c>
      <c r="J825" s="661" t="s">
        <v>2867</v>
      </c>
      <c r="K825" s="661" t="s">
        <v>2868</v>
      </c>
      <c r="L825" s="662">
        <v>99.11</v>
      </c>
      <c r="M825" s="662">
        <v>495.55</v>
      </c>
      <c r="N825" s="661">
        <v>5</v>
      </c>
      <c r="O825" s="742">
        <v>2</v>
      </c>
      <c r="P825" s="662">
        <v>495.55</v>
      </c>
      <c r="Q825" s="677">
        <v>1</v>
      </c>
      <c r="R825" s="661">
        <v>5</v>
      </c>
      <c r="S825" s="677">
        <v>1</v>
      </c>
      <c r="T825" s="742">
        <v>2</v>
      </c>
      <c r="U825" s="700">
        <v>1</v>
      </c>
    </row>
    <row r="826" spans="1:21" ht="14.4" customHeight="1" x14ac:dyDescent="0.3">
      <c r="A826" s="660">
        <v>21</v>
      </c>
      <c r="B826" s="661" t="s">
        <v>572</v>
      </c>
      <c r="C826" s="661">
        <v>89301212</v>
      </c>
      <c r="D826" s="740" t="s">
        <v>4044</v>
      </c>
      <c r="E826" s="741" t="s">
        <v>2750</v>
      </c>
      <c r="F826" s="661" t="s">
        <v>2725</v>
      </c>
      <c r="G826" s="661" t="s">
        <v>3699</v>
      </c>
      <c r="H826" s="661" t="s">
        <v>573</v>
      </c>
      <c r="I826" s="661" t="s">
        <v>3700</v>
      </c>
      <c r="J826" s="661" t="s">
        <v>3701</v>
      </c>
      <c r="K826" s="661" t="s">
        <v>3702</v>
      </c>
      <c r="L826" s="662">
        <v>0</v>
      </c>
      <c r="M826" s="662">
        <v>0</v>
      </c>
      <c r="N826" s="661">
        <v>1</v>
      </c>
      <c r="O826" s="742">
        <v>1</v>
      </c>
      <c r="P826" s="662"/>
      <c r="Q826" s="677"/>
      <c r="R826" s="661"/>
      <c r="S826" s="677">
        <v>0</v>
      </c>
      <c r="T826" s="742"/>
      <c r="U826" s="700">
        <v>0</v>
      </c>
    </row>
    <row r="827" spans="1:21" ht="14.4" customHeight="1" x14ac:dyDescent="0.3">
      <c r="A827" s="660">
        <v>21</v>
      </c>
      <c r="B827" s="661" t="s">
        <v>572</v>
      </c>
      <c r="C827" s="661">
        <v>89301212</v>
      </c>
      <c r="D827" s="740" t="s">
        <v>4044</v>
      </c>
      <c r="E827" s="741" t="s">
        <v>2750</v>
      </c>
      <c r="F827" s="661" t="s">
        <v>2725</v>
      </c>
      <c r="G827" s="661" t="s">
        <v>3703</v>
      </c>
      <c r="H827" s="661" t="s">
        <v>573</v>
      </c>
      <c r="I827" s="661" t="s">
        <v>3704</v>
      </c>
      <c r="J827" s="661" t="s">
        <v>3705</v>
      </c>
      <c r="K827" s="661" t="s">
        <v>3706</v>
      </c>
      <c r="L827" s="662">
        <v>2050.35</v>
      </c>
      <c r="M827" s="662">
        <v>2050.35</v>
      </c>
      <c r="N827" s="661">
        <v>1</v>
      </c>
      <c r="O827" s="742">
        <v>1</v>
      </c>
      <c r="P827" s="662"/>
      <c r="Q827" s="677">
        <v>0</v>
      </c>
      <c r="R827" s="661"/>
      <c r="S827" s="677">
        <v>0</v>
      </c>
      <c r="T827" s="742"/>
      <c r="U827" s="700">
        <v>0</v>
      </c>
    </row>
    <row r="828" spans="1:21" ht="14.4" customHeight="1" x14ac:dyDescent="0.3">
      <c r="A828" s="660">
        <v>21</v>
      </c>
      <c r="B828" s="661" t="s">
        <v>572</v>
      </c>
      <c r="C828" s="661">
        <v>89301212</v>
      </c>
      <c r="D828" s="740" t="s">
        <v>4044</v>
      </c>
      <c r="E828" s="741" t="s">
        <v>2750</v>
      </c>
      <c r="F828" s="661" t="s">
        <v>2725</v>
      </c>
      <c r="G828" s="661" t="s">
        <v>3703</v>
      </c>
      <c r="H828" s="661" t="s">
        <v>573</v>
      </c>
      <c r="I828" s="661" t="s">
        <v>3707</v>
      </c>
      <c r="J828" s="661" t="s">
        <v>3708</v>
      </c>
      <c r="K828" s="661" t="s">
        <v>3709</v>
      </c>
      <c r="L828" s="662">
        <v>6378.88</v>
      </c>
      <c r="M828" s="662">
        <v>6378.88</v>
      </c>
      <c r="N828" s="661">
        <v>1</v>
      </c>
      <c r="O828" s="742">
        <v>0.5</v>
      </c>
      <c r="P828" s="662">
        <v>6378.88</v>
      </c>
      <c r="Q828" s="677">
        <v>1</v>
      </c>
      <c r="R828" s="661">
        <v>1</v>
      </c>
      <c r="S828" s="677">
        <v>1</v>
      </c>
      <c r="T828" s="742">
        <v>0.5</v>
      </c>
      <c r="U828" s="700">
        <v>1</v>
      </c>
    </row>
    <row r="829" spans="1:21" ht="14.4" customHeight="1" x14ac:dyDescent="0.3">
      <c r="A829" s="660">
        <v>21</v>
      </c>
      <c r="B829" s="661" t="s">
        <v>572</v>
      </c>
      <c r="C829" s="661">
        <v>89301212</v>
      </c>
      <c r="D829" s="740" t="s">
        <v>4044</v>
      </c>
      <c r="E829" s="741" t="s">
        <v>2750</v>
      </c>
      <c r="F829" s="661" t="s">
        <v>2725</v>
      </c>
      <c r="G829" s="661" t="s">
        <v>2922</v>
      </c>
      <c r="H829" s="661" t="s">
        <v>573</v>
      </c>
      <c r="I829" s="661" t="s">
        <v>776</v>
      </c>
      <c r="J829" s="661" t="s">
        <v>2923</v>
      </c>
      <c r="K829" s="661" t="s">
        <v>2924</v>
      </c>
      <c r="L829" s="662">
        <v>0</v>
      </c>
      <c r="M829" s="662">
        <v>0</v>
      </c>
      <c r="N829" s="661">
        <v>8</v>
      </c>
      <c r="O829" s="742">
        <v>2.5</v>
      </c>
      <c r="P829" s="662">
        <v>0</v>
      </c>
      <c r="Q829" s="677"/>
      <c r="R829" s="661">
        <v>7</v>
      </c>
      <c r="S829" s="677">
        <v>0.875</v>
      </c>
      <c r="T829" s="742">
        <v>1.5</v>
      </c>
      <c r="U829" s="700">
        <v>0.6</v>
      </c>
    </row>
    <row r="830" spans="1:21" ht="14.4" customHeight="1" x14ac:dyDescent="0.3">
      <c r="A830" s="660">
        <v>21</v>
      </c>
      <c r="B830" s="661" t="s">
        <v>572</v>
      </c>
      <c r="C830" s="661">
        <v>89301212</v>
      </c>
      <c r="D830" s="740" t="s">
        <v>4044</v>
      </c>
      <c r="E830" s="741" t="s">
        <v>2750</v>
      </c>
      <c r="F830" s="661" t="s">
        <v>2725</v>
      </c>
      <c r="G830" s="661" t="s">
        <v>2819</v>
      </c>
      <c r="H830" s="661" t="s">
        <v>573</v>
      </c>
      <c r="I830" s="661" t="s">
        <v>1725</v>
      </c>
      <c r="J830" s="661" t="s">
        <v>730</v>
      </c>
      <c r="K830" s="661" t="s">
        <v>2820</v>
      </c>
      <c r="L830" s="662">
        <v>30.47</v>
      </c>
      <c r="M830" s="662">
        <v>30.47</v>
      </c>
      <c r="N830" s="661">
        <v>1</v>
      </c>
      <c r="O830" s="742">
        <v>1</v>
      </c>
      <c r="P830" s="662">
        <v>30.47</v>
      </c>
      <c r="Q830" s="677">
        <v>1</v>
      </c>
      <c r="R830" s="661">
        <v>1</v>
      </c>
      <c r="S830" s="677">
        <v>1</v>
      </c>
      <c r="T830" s="742">
        <v>1</v>
      </c>
      <c r="U830" s="700">
        <v>1</v>
      </c>
    </row>
    <row r="831" spans="1:21" ht="14.4" customHeight="1" x14ac:dyDescent="0.3">
      <c r="A831" s="660">
        <v>21</v>
      </c>
      <c r="B831" s="661" t="s">
        <v>572</v>
      </c>
      <c r="C831" s="661">
        <v>89301212</v>
      </c>
      <c r="D831" s="740" t="s">
        <v>4044</v>
      </c>
      <c r="E831" s="741" t="s">
        <v>2750</v>
      </c>
      <c r="F831" s="661" t="s">
        <v>2725</v>
      </c>
      <c r="G831" s="661" t="s">
        <v>2973</v>
      </c>
      <c r="H831" s="661" t="s">
        <v>1429</v>
      </c>
      <c r="I831" s="661" t="s">
        <v>3175</v>
      </c>
      <c r="J831" s="661" t="s">
        <v>2975</v>
      </c>
      <c r="K831" s="661" t="s">
        <v>3176</v>
      </c>
      <c r="L831" s="662">
        <v>492.3</v>
      </c>
      <c r="M831" s="662">
        <v>492.3</v>
      </c>
      <c r="N831" s="661">
        <v>1</v>
      </c>
      <c r="O831" s="742">
        <v>1</v>
      </c>
      <c r="P831" s="662"/>
      <c r="Q831" s="677">
        <v>0</v>
      </c>
      <c r="R831" s="661"/>
      <c r="S831" s="677">
        <v>0</v>
      </c>
      <c r="T831" s="742"/>
      <c r="U831" s="700">
        <v>0</v>
      </c>
    </row>
    <row r="832" spans="1:21" ht="14.4" customHeight="1" x14ac:dyDescent="0.3">
      <c r="A832" s="660">
        <v>21</v>
      </c>
      <c r="B832" s="661" t="s">
        <v>572</v>
      </c>
      <c r="C832" s="661">
        <v>89301212</v>
      </c>
      <c r="D832" s="740" t="s">
        <v>4044</v>
      </c>
      <c r="E832" s="741" t="s">
        <v>2750</v>
      </c>
      <c r="F832" s="661" t="s">
        <v>2725</v>
      </c>
      <c r="G832" s="661" t="s">
        <v>2957</v>
      </c>
      <c r="H832" s="661" t="s">
        <v>1429</v>
      </c>
      <c r="I832" s="661" t="s">
        <v>1477</v>
      </c>
      <c r="J832" s="661" t="s">
        <v>1474</v>
      </c>
      <c r="K832" s="661" t="s">
        <v>2654</v>
      </c>
      <c r="L832" s="662">
        <v>156.61000000000001</v>
      </c>
      <c r="M832" s="662">
        <v>156.61000000000001</v>
      </c>
      <c r="N832" s="661">
        <v>1</v>
      </c>
      <c r="O832" s="742">
        <v>1</v>
      </c>
      <c r="P832" s="662"/>
      <c r="Q832" s="677">
        <v>0</v>
      </c>
      <c r="R832" s="661"/>
      <c r="S832" s="677">
        <v>0</v>
      </c>
      <c r="T832" s="742"/>
      <c r="U832" s="700">
        <v>0</v>
      </c>
    </row>
    <row r="833" spans="1:21" ht="14.4" customHeight="1" x14ac:dyDescent="0.3">
      <c r="A833" s="660">
        <v>21</v>
      </c>
      <c r="B833" s="661" t="s">
        <v>572</v>
      </c>
      <c r="C833" s="661">
        <v>89301212</v>
      </c>
      <c r="D833" s="740" t="s">
        <v>4044</v>
      </c>
      <c r="E833" s="741" t="s">
        <v>2750</v>
      </c>
      <c r="F833" s="661" t="s">
        <v>2725</v>
      </c>
      <c r="G833" s="661" t="s">
        <v>2957</v>
      </c>
      <c r="H833" s="661" t="s">
        <v>1429</v>
      </c>
      <c r="I833" s="661" t="s">
        <v>3180</v>
      </c>
      <c r="J833" s="661" t="s">
        <v>1550</v>
      </c>
      <c r="K833" s="661" t="s">
        <v>3181</v>
      </c>
      <c r="L833" s="662">
        <v>300.68</v>
      </c>
      <c r="M833" s="662">
        <v>601.36</v>
      </c>
      <c r="N833" s="661">
        <v>2</v>
      </c>
      <c r="O833" s="742">
        <v>1.5</v>
      </c>
      <c r="P833" s="662"/>
      <c r="Q833" s="677">
        <v>0</v>
      </c>
      <c r="R833" s="661"/>
      <c r="S833" s="677">
        <v>0</v>
      </c>
      <c r="T833" s="742"/>
      <c r="U833" s="700">
        <v>0</v>
      </c>
    </row>
    <row r="834" spans="1:21" ht="14.4" customHeight="1" x14ac:dyDescent="0.3">
      <c r="A834" s="660">
        <v>21</v>
      </c>
      <c r="B834" s="661" t="s">
        <v>572</v>
      </c>
      <c r="C834" s="661">
        <v>89301212</v>
      </c>
      <c r="D834" s="740" t="s">
        <v>4044</v>
      </c>
      <c r="E834" s="741" t="s">
        <v>2750</v>
      </c>
      <c r="F834" s="661" t="s">
        <v>2725</v>
      </c>
      <c r="G834" s="661" t="s">
        <v>2768</v>
      </c>
      <c r="H834" s="661" t="s">
        <v>573</v>
      </c>
      <c r="I834" s="661" t="s">
        <v>3550</v>
      </c>
      <c r="J834" s="661" t="s">
        <v>1424</v>
      </c>
      <c r="K834" s="661" t="s">
        <v>712</v>
      </c>
      <c r="L834" s="662">
        <v>150.43</v>
      </c>
      <c r="M834" s="662">
        <v>1955.5900000000004</v>
      </c>
      <c r="N834" s="661">
        <v>13</v>
      </c>
      <c r="O834" s="742">
        <v>3.5</v>
      </c>
      <c r="P834" s="662">
        <v>1955.5900000000004</v>
      </c>
      <c r="Q834" s="677">
        <v>1</v>
      </c>
      <c r="R834" s="661">
        <v>13</v>
      </c>
      <c r="S834" s="677">
        <v>1</v>
      </c>
      <c r="T834" s="742">
        <v>3.5</v>
      </c>
      <c r="U834" s="700">
        <v>1</v>
      </c>
    </row>
    <row r="835" spans="1:21" ht="14.4" customHeight="1" x14ac:dyDescent="0.3">
      <c r="A835" s="660">
        <v>21</v>
      </c>
      <c r="B835" s="661" t="s">
        <v>572</v>
      </c>
      <c r="C835" s="661">
        <v>89301212</v>
      </c>
      <c r="D835" s="740" t="s">
        <v>4044</v>
      </c>
      <c r="E835" s="741" t="s">
        <v>2750</v>
      </c>
      <c r="F835" s="661" t="s">
        <v>2725</v>
      </c>
      <c r="G835" s="661" t="s">
        <v>3399</v>
      </c>
      <c r="H835" s="661" t="s">
        <v>573</v>
      </c>
      <c r="I835" s="661" t="s">
        <v>3400</v>
      </c>
      <c r="J835" s="661" t="s">
        <v>3401</v>
      </c>
      <c r="K835" s="661" t="s">
        <v>3402</v>
      </c>
      <c r="L835" s="662">
        <v>264</v>
      </c>
      <c r="M835" s="662">
        <v>264</v>
      </c>
      <c r="N835" s="661">
        <v>1</v>
      </c>
      <c r="O835" s="742">
        <v>0.5</v>
      </c>
      <c r="P835" s="662"/>
      <c r="Q835" s="677">
        <v>0</v>
      </c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21</v>
      </c>
      <c r="B836" s="661" t="s">
        <v>572</v>
      </c>
      <c r="C836" s="661">
        <v>89301212</v>
      </c>
      <c r="D836" s="740" t="s">
        <v>4044</v>
      </c>
      <c r="E836" s="741" t="s">
        <v>2750</v>
      </c>
      <c r="F836" s="661" t="s">
        <v>2725</v>
      </c>
      <c r="G836" s="661" t="s">
        <v>3403</v>
      </c>
      <c r="H836" s="661" t="s">
        <v>573</v>
      </c>
      <c r="I836" s="661" t="s">
        <v>3404</v>
      </c>
      <c r="J836" s="661" t="s">
        <v>3405</v>
      </c>
      <c r="K836" s="661" t="s">
        <v>3406</v>
      </c>
      <c r="L836" s="662">
        <v>151.62</v>
      </c>
      <c r="M836" s="662">
        <v>758.1</v>
      </c>
      <c r="N836" s="661">
        <v>5</v>
      </c>
      <c r="O836" s="742">
        <v>1</v>
      </c>
      <c r="P836" s="662">
        <v>758.1</v>
      </c>
      <c r="Q836" s="677">
        <v>1</v>
      </c>
      <c r="R836" s="661">
        <v>5</v>
      </c>
      <c r="S836" s="677">
        <v>1</v>
      </c>
      <c r="T836" s="742">
        <v>1</v>
      </c>
      <c r="U836" s="700">
        <v>1</v>
      </c>
    </row>
    <row r="837" spans="1:21" ht="14.4" customHeight="1" x14ac:dyDescent="0.3">
      <c r="A837" s="660">
        <v>21</v>
      </c>
      <c r="B837" s="661" t="s">
        <v>572</v>
      </c>
      <c r="C837" s="661">
        <v>89301212</v>
      </c>
      <c r="D837" s="740" t="s">
        <v>4044</v>
      </c>
      <c r="E837" s="741" t="s">
        <v>2750</v>
      </c>
      <c r="F837" s="661" t="s">
        <v>2725</v>
      </c>
      <c r="G837" s="661" t="s">
        <v>2928</v>
      </c>
      <c r="H837" s="661" t="s">
        <v>1429</v>
      </c>
      <c r="I837" s="661" t="s">
        <v>3053</v>
      </c>
      <c r="J837" s="661" t="s">
        <v>3054</v>
      </c>
      <c r="K837" s="661" t="s">
        <v>940</v>
      </c>
      <c r="L837" s="662">
        <v>184.74</v>
      </c>
      <c r="M837" s="662">
        <v>184.74</v>
      </c>
      <c r="N837" s="661">
        <v>1</v>
      </c>
      <c r="O837" s="742">
        <v>1</v>
      </c>
      <c r="P837" s="662">
        <v>184.74</v>
      </c>
      <c r="Q837" s="677">
        <v>1</v>
      </c>
      <c r="R837" s="661">
        <v>1</v>
      </c>
      <c r="S837" s="677">
        <v>1</v>
      </c>
      <c r="T837" s="742">
        <v>1</v>
      </c>
      <c r="U837" s="700">
        <v>1</v>
      </c>
    </row>
    <row r="838" spans="1:21" ht="14.4" customHeight="1" x14ac:dyDescent="0.3">
      <c r="A838" s="660">
        <v>21</v>
      </c>
      <c r="B838" s="661" t="s">
        <v>572</v>
      </c>
      <c r="C838" s="661">
        <v>89301212</v>
      </c>
      <c r="D838" s="740" t="s">
        <v>4044</v>
      </c>
      <c r="E838" s="741" t="s">
        <v>2750</v>
      </c>
      <c r="F838" s="661" t="s">
        <v>2725</v>
      </c>
      <c r="G838" s="661" t="s">
        <v>3055</v>
      </c>
      <c r="H838" s="661" t="s">
        <v>573</v>
      </c>
      <c r="I838" s="661" t="s">
        <v>3414</v>
      </c>
      <c r="J838" s="661" t="s">
        <v>3413</v>
      </c>
      <c r="K838" s="661" t="s">
        <v>3415</v>
      </c>
      <c r="L838" s="662">
        <v>0</v>
      </c>
      <c r="M838" s="662">
        <v>0</v>
      </c>
      <c r="N838" s="661">
        <v>3</v>
      </c>
      <c r="O838" s="742">
        <v>2</v>
      </c>
      <c r="P838" s="662">
        <v>0</v>
      </c>
      <c r="Q838" s="677"/>
      <c r="R838" s="661">
        <v>1</v>
      </c>
      <c r="S838" s="677">
        <v>0.33333333333333331</v>
      </c>
      <c r="T838" s="742">
        <v>0.5</v>
      </c>
      <c r="U838" s="700">
        <v>0.25</v>
      </c>
    </row>
    <row r="839" spans="1:21" ht="14.4" customHeight="1" x14ac:dyDescent="0.3">
      <c r="A839" s="660">
        <v>21</v>
      </c>
      <c r="B839" s="661" t="s">
        <v>572</v>
      </c>
      <c r="C839" s="661">
        <v>89301212</v>
      </c>
      <c r="D839" s="740" t="s">
        <v>4044</v>
      </c>
      <c r="E839" s="741" t="s">
        <v>2750</v>
      </c>
      <c r="F839" s="661" t="s">
        <v>2725</v>
      </c>
      <c r="G839" s="661" t="s">
        <v>3055</v>
      </c>
      <c r="H839" s="661" t="s">
        <v>573</v>
      </c>
      <c r="I839" s="661" t="s">
        <v>3710</v>
      </c>
      <c r="J839" s="661" t="s">
        <v>3244</v>
      </c>
      <c r="K839" s="661" t="s">
        <v>1362</v>
      </c>
      <c r="L839" s="662">
        <v>0</v>
      </c>
      <c r="M839" s="662">
        <v>0</v>
      </c>
      <c r="N839" s="661">
        <v>1</v>
      </c>
      <c r="O839" s="742">
        <v>1</v>
      </c>
      <c r="P839" s="662"/>
      <c r="Q839" s="677"/>
      <c r="R839" s="661"/>
      <c r="S839" s="677">
        <v>0</v>
      </c>
      <c r="T839" s="742"/>
      <c r="U839" s="700">
        <v>0</v>
      </c>
    </row>
    <row r="840" spans="1:21" ht="14.4" customHeight="1" x14ac:dyDescent="0.3">
      <c r="A840" s="660">
        <v>21</v>
      </c>
      <c r="B840" s="661" t="s">
        <v>572</v>
      </c>
      <c r="C840" s="661">
        <v>89301212</v>
      </c>
      <c r="D840" s="740" t="s">
        <v>4044</v>
      </c>
      <c r="E840" s="741" t="s">
        <v>2750</v>
      </c>
      <c r="F840" s="661" t="s">
        <v>2725</v>
      </c>
      <c r="G840" s="661" t="s">
        <v>3711</v>
      </c>
      <c r="H840" s="661" t="s">
        <v>573</v>
      </c>
      <c r="I840" s="661" t="s">
        <v>3712</v>
      </c>
      <c r="J840" s="661" t="s">
        <v>3713</v>
      </c>
      <c r="K840" s="661" t="s">
        <v>3714</v>
      </c>
      <c r="L840" s="662">
        <v>1618.69</v>
      </c>
      <c r="M840" s="662">
        <v>1618.69</v>
      </c>
      <c r="N840" s="661">
        <v>1</v>
      </c>
      <c r="O840" s="742">
        <v>0.5</v>
      </c>
      <c r="P840" s="662"/>
      <c r="Q840" s="677">
        <v>0</v>
      </c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21</v>
      </c>
      <c r="B841" s="661" t="s">
        <v>572</v>
      </c>
      <c r="C841" s="661">
        <v>89301212</v>
      </c>
      <c r="D841" s="740" t="s">
        <v>4044</v>
      </c>
      <c r="E841" s="741" t="s">
        <v>2750</v>
      </c>
      <c r="F841" s="661" t="s">
        <v>2725</v>
      </c>
      <c r="G841" s="661" t="s">
        <v>3715</v>
      </c>
      <c r="H841" s="661" t="s">
        <v>573</v>
      </c>
      <c r="I841" s="661" t="s">
        <v>2516</v>
      </c>
      <c r="J841" s="661" t="s">
        <v>2517</v>
      </c>
      <c r="K841" s="661" t="s">
        <v>2518</v>
      </c>
      <c r="L841" s="662">
        <v>88751.16</v>
      </c>
      <c r="M841" s="662">
        <v>177502.32</v>
      </c>
      <c r="N841" s="661">
        <v>2</v>
      </c>
      <c r="O841" s="742">
        <v>2</v>
      </c>
      <c r="P841" s="662"/>
      <c r="Q841" s="677">
        <v>0</v>
      </c>
      <c r="R841" s="661"/>
      <c r="S841" s="677">
        <v>0</v>
      </c>
      <c r="T841" s="742"/>
      <c r="U841" s="700">
        <v>0</v>
      </c>
    </row>
    <row r="842" spans="1:21" ht="14.4" customHeight="1" x14ac:dyDescent="0.3">
      <c r="A842" s="660">
        <v>21</v>
      </c>
      <c r="B842" s="661" t="s">
        <v>572</v>
      </c>
      <c r="C842" s="661">
        <v>89301212</v>
      </c>
      <c r="D842" s="740" t="s">
        <v>4044</v>
      </c>
      <c r="E842" s="741" t="s">
        <v>2750</v>
      </c>
      <c r="F842" s="661" t="s">
        <v>2725</v>
      </c>
      <c r="G842" s="661" t="s">
        <v>3420</v>
      </c>
      <c r="H842" s="661" t="s">
        <v>1429</v>
      </c>
      <c r="I842" s="661" t="s">
        <v>1556</v>
      </c>
      <c r="J842" s="661" t="s">
        <v>1557</v>
      </c>
      <c r="K842" s="661" t="s">
        <v>1558</v>
      </c>
      <c r="L842" s="662">
        <v>133.94</v>
      </c>
      <c r="M842" s="662">
        <v>133.94</v>
      </c>
      <c r="N842" s="661">
        <v>1</v>
      </c>
      <c r="O842" s="742">
        <v>0.5</v>
      </c>
      <c r="P842" s="662">
        <v>133.94</v>
      </c>
      <c r="Q842" s="677">
        <v>1</v>
      </c>
      <c r="R842" s="661">
        <v>1</v>
      </c>
      <c r="S842" s="677">
        <v>1</v>
      </c>
      <c r="T842" s="742">
        <v>0.5</v>
      </c>
      <c r="U842" s="700">
        <v>1</v>
      </c>
    </row>
    <row r="843" spans="1:21" ht="14.4" customHeight="1" x14ac:dyDescent="0.3">
      <c r="A843" s="660">
        <v>21</v>
      </c>
      <c r="B843" s="661" t="s">
        <v>572</v>
      </c>
      <c r="C843" s="661">
        <v>89301212</v>
      </c>
      <c r="D843" s="740" t="s">
        <v>4044</v>
      </c>
      <c r="E843" s="741" t="s">
        <v>2750</v>
      </c>
      <c r="F843" s="661" t="s">
        <v>2725</v>
      </c>
      <c r="G843" s="661" t="s">
        <v>3716</v>
      </c>
      <c r="H843" s="661" t="s">
        <v>573</v>
      </c>
      <c r="I843" s="661" t="s">
        <v>3717</v>
      </c>
      <c r="J843" s="661" t="s">
        <v>3718</v>
      </c>
      <c r="K843" s="661" t="s">
        <v>3719</v>
      </c>
      <c r="L843" s="662">
        <v>2590.61</v>
      </c>
      <c r="M843" s="662">
        <v>2590.61</v>
      </c>
      <c r="N843" s="661">
        <v>1</v>
      </c>
      <c r="O843" s="742">
        <v>1</v>
      </c>
      <c r="P843" s="662">
        <v>2590.61</v>
      </c>
      <c r="Q843" s="677">
        <v>1</v>
      </c>
      <c r="R843" s="661">
        <v>1</v>
      </c>
      <c r="S843" s="677">
        <v>1</v>
      </c>
      <c r="T843" s="742">
        <v>1</v>
      </c>
      <c r="U843" s="700">
        <v>1</v>
      </c>
    </row>
    <row r="844" spans="1:21" ht="14.4" customHeight="1" x14ac:dyDescent="0.3">
      <c r="A844" s="660">
        <v>21</v>
      </c>
      <c r="B844" s="661" t="s">
        <v>572</v>
      </c>
      <c r="C844" s="661">
        <v>89301212</v>
      </c>
      <c r="D844" s="740" t="s">
        <v>4044</v>
      </c>
      <c r="E844" s="741" t="s">
        <v>2750</v>
      </c>
      <c r="F844" s="661" t="s">
        <v>2726</v>
      </c>
      <c r="G844" s="661" t="s">
        <v>2825</v>
      </c>
      <c r="H844" s="661" t="s">
        <v>573</v>
      </c>
      <c r="I844" s="661" t="s">
        <v>3720</v>
      </c>
      <c r="J844" s="661" t="s">
        <v>2827</v>
      </c>
      <c r="K844" s="661"/>
      <c r="L844" s="662">
        <v>0</v>
      </c>
      <c r="M844" s="662">
        <v>0</v>
      </c>
      <c r="N844" s="661">
        <v>3</v>
      </c>
      <c r="O844" s="742">
        <v>3</v>
      </c>
      <c r="P844" s="662"/>
      <c r="Q844" s="677"/>
      <c r="R844" s="661"/>
      <c r="S844" s="677">
        <v>0</v>
      </c>
      <c r="T844" s="742"/>
      <c r="U844" s="700">
        <v>0</v>
      </c>
    </row>
    <row r="845" spans="1:21" ht="14.4" customHeight="1" x14ac:dyDescent="0.3">
      <c r="A845" s="660">
        <v>21</v>
      </c>
      <c r="B845" s="661" t="s">
        <v>572</v>
      </c>
      <c r="C845" s="661">
        <v>89301212</v>
      </c>
      <c r="D845" s="740" t="s">
        <v>4044</v>
      </c>
      <c r="E845" s="741" t="s">
        <v>2750</v>
      </c>
      <c r="F845" s="661" t="s">
        <v>2726</v>
      </c>
      <c r="G845" s="661" t="s">
        <v>2825</v>
      </c>
      <c r="H845" s="661" t="s">
        <v>573</v>
      </c>
      <c r="I845" s="661" t="s">
        <v>3188</v>
      </c>
      <c r="J845" s="661" t="s">
        <v>2827</v>
      </c>
      <c r="K845" s="661"/>
      <c r="L845" s="662">
        <v>0</v>
      </c>
      <c r="M845" s="662">
        <v>0</v>
      </c>
      <c r="N845" s="661">
        <v>1</v>
      </c>
      <c r="O845" s="742">
        <v>1</v>
      </c>
      <c r="P845" s="662">
        <v>0</v>
      </c>
      <c r="Q845" s="677"/>
      <c r="R845" s="661">
        <v>1</v>
      </c>
      <c r="S845" s="677">
        <v>1</v>
      </c>
      <c r="T845" s="742">
        <v>1</v>
      </c>
      <c r="U845" s="700">
        <v>1</v>
      </c>
    </row>
    <row r="846" spans="1:21" ht="14.4" customHeight="1" x14ac:dyDescent="0.3">
      <c r="A846" s="660">
        <v>21</v>
      </c>
      <c r="B846" s="661" t="s">
        <v>572</v>
      </c>
      <c r="C846" s="661">
        <v>89301212</v>
      </c>
      <c r="D846" s="740" t="s">
        <v>4044</v>
      </c>
      <c r="E846" s="741" t="s">
        <v>2750</v>
      </c>
      <c r="F846" s="661" t="s">
        <v>2726</v>
      </c>
      <c r="G846" s="661" t="s">
        <v>2825</v>
      </c>
      <c r="H846" s="661" t="s">
        <v>573</v>
      </c>
      <c r="I846" s="661" t="s">
        <v>3721</v>
      </c>
      <c r="J846" s="661" t="s">
        <v>2827</v>
      </c>
      <c r="K846" s="661"/>
      <c r="L846" s="662">
        <v>0</v>
      </c>
      <c r="M846" s="662">
        <v>0</v>
      </c>
      <c r="N846" s="661">
        <v>2</v>
      </c>
      <c r="O846" s="742">
        <v>2</v>
      </c>
      <c r="P846" s="662">
        <v>0</v>
      </c>
      <c r="Q846" s="677"/>
      <c r="R846" s="661">
        <v>2</v>
      </c>
      <c r="S846" s="677">
        <v>1</v>
      </c>
      <c r="T846" s="742">
        <v>2</v>
      </c>
      <c r="U846" s="700">
        <v>1</v>
      </c>
    </row>
    <row r="847" spans="1:21" ht="14.4" customHeight="1" x14ac:dyDescent="0.3">
      <c r="A847" s="660">
        <v>21</v>
      </c>
      <c r="B847" s="661" t="s">
        <v>572</v>
      </c>
      <c r="C847" s="661">
        <v>89301212</v>
      </c>
      <c r="D847" s="740" t="s">
        <v>4044</v>
      </c>
      <c r="E847" s="741" t="s">
        <v>2750</v>
      </c>
      <c r="F847" s="661" t="s">
        <v>2727</v>
      </c>
      <c r="G847" s="661" t="s">
        <v>2873</v>
      </c>
      <c r="H847" s="661" t="s">
        <v>573</v>
      </c>
      <c r="I847" s="661" t="s">
        <v>1214</v>
      </c>
      <c r="J847" s="661" t="s">
        <v>1215</v>
      </c>
      <c r="K847" s="661" t="s">
        <v>1422</v>
      </c>
      <c r="L847" s="662">
        <v>1267.1199999999999</v>
      </c>
      <c r="M847" s="662">
        <v>1267.1199999999999</v>
      </c>
      <c r="N847" s="661">
        <v>1</v>
      </c>
      <c r="O847" s="742">
        <v>1</v>
      </c>
      <c r="P847" s="662">
        <v>1267.1199999999999</v>
      </c>
      <c r="Q847" s="677">
        <v>1</v>
      </c>
      <c r="R847" s="661">
        <v>1</v>
      </c>
      <c r="S847" s="677">
        <v>1</v>
      </c>
      <c r="T847" s="742">
        <v>1</v>
      </c>
      <c r="U847" s="700">
        <v>1</v>
      </c>
    </row>
    <row r="848" spans="1:21" ht="14.4" customHeight="1" x14ac:dyDescent="0.3">
      <c r="A848" s="660">
        <v>21</v>
      </c>
      <c r="B848" s="661" t="s">
        <v>572</v>
      </c>
      <c r="C848" s="661">
        <v>89301212</v>
      </c>
      <c r="D848" s="740" t="s">
        <v>4044</v>
      </c>
      <c r="E848" s="741" t="s">
        <v>2750</v>
      </c>
      <c r="F848" s="661" t="s">
        <v>2727</v>
      </c>
      <c r="G848" s="661" t="s">
        <v>2873</v>
      </c>
      <c r="H848" s="661" t="s">
        <v>573</v>
      </c>
      <c r="I848" s="661" t="s">
        <v>2874</v>
      </c>
      <c r="J848" s="661" t="s">
        <v>2875</v>
      </c>
      <c r="K848" s="661" t="s">
        <v>2876</v>
      </c>
      <c r="L848" s="662">
        <v>1000</v>
      </c>
      <c r="M848" s="662">
        <v>1000</v>
      </c>
      <c r="N848" s="661">
        <v>1</v>
      </c>
      <c r="O848" s="742">
        <v>1</v>
      </c>
      <c r="P848" s="662"/>
      <c r="Q848" s="677">
        <v>0</v>
      </c>
      <c r="R848" s="661"/>
      <c r="S848" s="677">
        <v>0</v>
      </c>
      <c r="T848" s="742"/>
      <c r="U848" s="700">
        <v>0</v>
      </c>
    </row>
    <row r="849" spans="1:21" ht="14.4" customHeight="1" x14ac:dyDescent="0.3">
      <c r="A849" s="660">
        <v>21</v>
      </c>
      <c r="B849" s="661" t="s">
        <v>572</v>
      </c>
      <c r="C849" s="661">
        <v>89301212</v>
      </c>
      <c r="D849" s="740" t="s">
        <v>4044</v>
      </c>
      <c r="E849" s="741" t="s">
        <v>2751</v>
      </c>
      <c r="F849" s="661" t="s">
        <v>2725</v>
      </c>
      <c r="G849" s="661" t="s">
        <v>3259</v>
      </c>
      <c r="H849" s="661" t="s">
        <v>573</v>
      </c>
      <c r="I849" s="661" t="s">
        <v>3260</v>
      </c>
      <c r="J849" s="661" t="s">
        <v>3261</v>
      </c>
      <c r="K849" s="661" t="s">
        <v>3262</v>
      </c>
      <c r="L849" s="662">
        <v>96.84</v>
      </c>
      <c r="M849" s="662">
        <v>677.88</v>
      </c>
      <c r="N849" s="661">
        <v>7</v>
      </c>
      <c r="O849" s="742">
        <v>4.5</v>
      </c>
      <c r="P849" s="662">
        <v>290.52</v>
      </c>
      <c r="Q849" s="677">
        <v>0.42857142857142855</v>
      </c>
      <c r="R849" s="661">
        <v>3</v>
      </c>
      <c r="S849" s="677">
        <v>0.42857142857142855</v>
      </c>
      <c r="T849" s="742">
        <v>2.5</v>
      </c>
      <c r="U849" s="700">
        <v>0.55555555555555558</v>
      </c>
    </row>
    <row r="850" spans="1:21" ht="14.4" customHeight="1" x14ac:dyDescent="0.3">
      <c r="A850" s="660">
        <v>21</v>
      </c>
      <c r="B850" s="661" t="s">
        <v>572</v>
      </c>
      <c r="C850" s="661">
        <v>89301212</v>
      </c>
      <c r="D850" s="740" t="s">
        <v>4044</v>
      </c>
      <c r="E850" s="741" t="s">
        <v>2751</v>
      </c>
      <c r="F850" s="661" t="s">
        <v>2725</v>
      </c>
      <c r="G850" s="661" t="s">
        <v>3259</v>
      </c>
      <c r="H850" s="661" t="s">
        <v>573</v>
      </c>
      <c r="I850" s="661" t="s">
        <v>3722</v>
      </c>
      <c r="J850" s="661" t="s">
        <v>3261</v>
      </c>
      <c r="K850" s="661" t="s">
        <v>3262</v>
      </c>
      <c r="L850" s="662">
        <v>96.84</v>
      </c>
      <c r="M850" s="662">
        <v>387.36</v>
      </c>
      <c r="N850" s="661">
        <v>4</v>
      </c>
      <c r="O850" s="742">
        <v>1.5</v>
      </c>
      <c r="P850" s="662">
        <v>290.52</v>
      </c>
      <c r="Q850" s="677">
        <v>0.74999999999999989</v>
      </c>
      <c r="R850" s="661">
        <v>3</v>
      </c>
      <c r="S850" s="677">
        <v>0.75</v>
      </c>
      <c r="T850" s="742">
        <v>1</v>
      </c>
      <c r="U850" s="700">
        <v>0.66666666666666663</v>
      </c>
    </row>
    <row r="851" spans="1:21" ht="14.4" customHeight="1" x14ac:dyDescent="0.3">
      <c r="A851" s="660">
        <v>21</v>
      </c>
      <c r="B851" s="661" t="s">
        <v>572</v>
      </c>
      <c r="C851" s="661">
        <v>89301212</v>
      </c>
      <c r="D851" s="740" t="s">
        <v>4044</v>
      </c>
      <c r="E851" s="741" t="s">
        <v>2751</v>
      </c>
      <c r="F851" s="661" t="s">
        <v>2725</v>
      </c>
      <c r="G851" s="661" t="s">
        <v>2877</v>
      </c>
      <c r="H851" s="661" t="s">
        <v>573</v>
      </c>
      <c r="I851" s="661" t="s">
        <v>650</v>
      </c>
      <c r="J851" s="661" t="s">
        <v>651</v>
      </c>
      <c r="K851" s="661" t="s">
        <v>2936</v>
      </c>
      <c r="L851" s="662">
        <v>40.58</v>
      </c>
      <c r="M851" s="662">
        <v>121.74</v>
      </c>
      <c r="N851" s="661">
        <v>3</v>
      </c>
      <c r="O851" s="742">
        <v>3</v>
      </c>
      <c r="P851" s="662">
        <v>40.58</v>
      </c>
      <c r="Q851" s="677">
        <v>0.33333333333333331</v>
      </c>
      <c r="R851" s="661">
        <v>1</v>
      </c>
      <c r="S851" s="677">
        <v>0.33333333333333331</v>
      </c>
      <c r="T851" s="742">
        <v>1</v>
      </c>
      <c r="U851" s="700">
        <v>0.33333333333333331</v>
      </c>
    </row>
    <row r="852" spans="1:21" ht="14.4" customHeight="1" x14ac:dyDescent="0.3">
      <c r="A852" s="660">
        <v>21</v>
      </c>
      <c r="B852" s="661" t="s">
        <v>572</v>
      </c>
      <c r="C852" s="661">
        <v>89301212</v>
      </c>
      <c r="D852" s="740" t="s">
        <v>4044</v>
      </c>
      <c r="E852" s="741" t="s">
        <v>2751</v>
      </c>
      <c r="F852" s="661" t="s">
        <v>2725</v>
      </c>
      <c r="G852" s="661" t="s">
        <v>2877</v>
      </c>
      <c r="H852" s="661" t="s">
        <v>573</v>
      </c>
      <c r="I852" s="661" t="s">
        <v>2878</v>
      </c>
      <c r="J852" s="661" t="s">
        <v>651</v>
      </c>
      <c r="K852" s="661" t="s">
        <v>2879</v>
      </c>
      <c r="L852" s="662">
        <v>135.25</v>
      </c>
      <c r="M852" s="662">
        <v>541</v>
      </c>
      <c r="N852" s="661">
        <v>4</v>
      </c>
      <c r="O852" s="742">
        <v>2.5</v>
      </c>
      <c r="P852" s="662">
        <v>405.75</v>
      </c>
      <c r="Q852" s="677">
        <v>0.75</v>
      </c>
      <c r="R852" s="661">
        <v>3</v>
      </c>
      <c r="S852" s="677">
        <v>0.75</v>
      </c>
      <c r="T852" s="742">
        <v>1.5</v>
      </c>
      <c r="U852" s="700">
        <v>0.6</v>
      </c>
    </row>
    <row r="853" spans="1:21" ht="14.4" customHeight="1" x14ac:dyDescent="0.3">
      <c r="A853" s="660">
        <v>21</v>
      </c>
      <c r="B853" s="661" t="s">
        <v>572</v>
      </c>
      <c r="C853" s="661">
        <v>89301212</v>
      </c>
      <c r="D853" s="740" t="s">
        <v>4044</v>
      </c>
      <c r="E853" s="741" t="s">
        <v>2751</v>
      </c>
      <c r="F853" s="661" t="s">
        <v>2725</v>
      </c>
      <c r="G853" s="661" t="s">
        <v>2877</v>
      </c>
      <c r="H853" s="661" t="s">
        <v>573</v>
      </c>
      <c r="I853" s="661" t="s">
        <v>675</v>
      </c>
      <c r="J853" s="661" t="s">
        <v>2888</v>
      </c>
      <c r="K853" s="661" t="s">
        <v>2889</v>
      </c>
      <c r="L853" s="662">
        <v>42.85</v>
      </c>
      <c r="M853" s="662">
        <v>42.85</v>
      </c>
      <c r="N853" s="661">
        <v>1</v>
      </c>
      <c r="O853" s="742">
        <v>1</v>
      </c>
      <c r="P853" s="662">
        <v>42.85</v>
      </c>
      <c r="Q853" s="677">
        <v>1</v>
      </c>
      <c r="R853" s="661">
        <v>1</v>
      </c>
      <c r="S853" s="677">
        <v>1</v>
      </c>
      <c r="T853" s="742">
        <v>1</v>
      </c>
      <c r="U853" s="700">
        <v>1</v>
      </c>
    </row>
    <row r="854" spans="1:21" ht="14.4" customHeight="1" x14ac:dyDescent="0.3">
      <c r="A854" s="660">
        <v>21</v>
      </c>
      <c r="B854" s="661" t="s">
        <v>572</v>
      </c>
      <c r="C854" s="661">
        <v>89301212</v>
      </c>
      <c r="D854" s="740" t="s">
        <v>4044</v>
      </c>
      <c r="E854" s="741" t="s">
        <v>2751</v>
      </c>
      <c r="F854" s="661" t="s">
        <v>2725</v>
      </c>
      <c r="G854" s="661" t="s">
        <v>2880</v>
      </c>
      <c r="H854" s="661" t="s">
        <v>1429</v>
      </c>
      <c r="I854" s="661" t="s">
        <v>1542</v>
      </c>
      <c r="J854" s="661" t="s">
        <v>2663</v>
      </c>
      <c r="K854" s="661" t="s">
        <v>2664</v>
      </c>
      <c r="L854" s="662">
        <v>10.26</v>
      </c>
      <c r="M854" s="662">
        <v>10.26</v>
      </c>
      <c r="N854" s="661">
        <v>1</v>
      </c>
      <c r="O854" s="742">
        <v>1</v>
      </c>
      <c r="P854" s="662">
        <v>10.26</v>
      </c>
      <c r="Q854" s="677">
        <v>1</v>
      </c>
      <c r="R854" s="661">
        <v>1</v>
      </c>
      <c r="S854" s="677">
        <v>1</v>
      </c>
      <c r="T854" s="742">
        <v>1</v>
      </c>
      <c r="U854" s="700">
        <v>1</v>
      </c>
    </row>
    <row r="855" spans="1:21" ht="14.4" customHeight="1" x14ac:dyDescent="0.3">
      <c r="A855" s="660">
        <v>21</v>
      </c>
      <c r="B855" s="661" t="s">
        <v>572</v>
      </c>
      <c r="C855" s="661">
        <v>89301212</v>
      </c>
      <c r="D855" s="740" t="s">
        <v>4044</v>
      </c>
      <c r="E855" s="741" t="s">
        <v>2751</v>
      </c>
      <c r="F855" s="661" t="s">
        <v>2725</v>
      </c>
      <c r="G855" s="661" t="s">
        <v>2880</v>
      </c>
      <c r="H855" s="661" t="s">
        <v>573</v>
      </c>
      <c r="I855" s="661" t="s">
        <v>3270</v>
      </c>
      <c r="J855" s="661" t="s">
        <v>3271</v>
      </c>
      <c r="K855" s="661" t="s">
        <v>2662</v>
      </c>
      <c r="L855" s="662">
        <v>5.14</v>
      </c>
      <c r="M855" s="662">
        <v>35.979999999999997</v>
      </c>
      <c r="N855" s="661">
        <v>7</v>
      </c>
      <c r="O855" s="742">
        <v>3</v>
      </c>
      <c r="P855" s="662">
        <v>25.699999999999996</v>
      </c>
      <c r="Q855" s="677">
        <v>0.71428571428571419</v>
      </c>
      <c r="R855" s="661">
        <v>5</v>
      </c>
      <c r="S855" s="677">
        <v>0.7142857142857143</v>
      </c>
      <c r="T855" s="742">
        <v>2.5</v>
      </c>
      <c r="U855" s="700">
        <v>0.83333333333333337</v>
      </c>
    </row>
    <row r="856" spans="1:21" ht="14.4" customHeight="1" x14ac:dyDescent="0.3">
      <c r="A856" s="660">
        <v>21</v>
      </c>
      <c r="B856" s="661" t="s">
        <v>572</v>
      </c>
      <c r="C856" s="661">
        <v>89301212</v>
      </c>
      <c r="D856" s="740" t="s">
        <v>4044</v>
      </c>
      <c r="E856" s="741" t="s">
        <v>2751</v>
      </c>
      <c r="F856" s="661" t="s">
        <v>2725</v>
      </c>
      <c r="G856" s="661" t="s">
        <v>2880</v>
      </c>
      <c r="H856" s="661" t="s">
        <v>1429</v>
      </c>
      <c r="I856" s="661" t="s">
        <v>2217</v>
      </c>
      <c r="J856" s="661" t="s">
        <v>2707</v>
      </c>
      <c r="K856" s="661" t="s">
        <v>2123</v>
      </c>
      <c r="L856" s="662">
        <v>16.920000000000002</v>
      </c>
      <c r="M856" s="662">
        <v>33.840000000000003</v>
      </c>
      <c r="N856" s="661">
        <v>2</v>
      </c>
      <c r="O856" s="742">
        <v>1</v>
      </c>
      <c r="P856" s="662"/>
      <c r="Q856" s="677">
        <v>0</v>
      </c>
      <c r="R856" s="661"/>
      <c r="S856" s="677">
        <v>0</v>
      </c>
      <c r="T856" s="742"/>
      <c r="U856" s="700">
        <v>0</v>
      </c>
    </row>
    <row r="857" spans="1:21" ht="14.4" customHeight="1" x14ac:dyDescent="0.3">
      <c r="A857" s="660">
        <v>21</v>
      </c>
      <c r="B857" s="661" t="s">
        <v>572</v>
      </c>
      <c r="C857" s="661">
        <v>89301212</v>
      </c>
      <c r="D857" s="740" t="s">
        <v>4044</v>
      </c>
      <c r="E857" s="741" t="s">
        <v>2751</v>
      </c>
      <c r="F857" s="661" t="s">
        <v>2725</v>
      </c>
      <c r="G857" s="661" t="s">
        <v>2993</v>
      </c>
      <c r="H857" s="661" t="s">
        <v>573</v>
      </c>
      <c r="I857" s="661" t="s">
        <v>3067</v>
      </c>
      <c r="J857" s="661" t="s">
        <v>3068</v>
      </c>
      <c r="K857" s="661" t="s">
        <v>2135</v>
      </c>
      <c r="L857" s="662">
        <v>0</v>
      </c>
      <c r="M857" s="662">
        <v>0</v>
      </c>
      <c r="N857" s="661">
        <v>2</v>
      </c>
      <c r="O857" s="742">
        <v>1</v>
      </c>
      <c r="P857" s="662">
        <v>0</v>
      </c>
      <c r="Q857" s="677"/>
      <c r="R857" s="661">
        <v>2</v>
      </c>
      <c r="S857" s="677">
        <v>1</v>
      </c>
      <c r="T857" s="742">
        <v>1</v>
      </c>
      <c r="U857" s="700">
        <v>1</v>
      </c>
    </row>
    <row r="858" spans="1:21" ht="14.4" customHeight="1" x14ac:dyDescent="0.3">
      <c r="A858" s="660">
        <v>21</v>
      </c>
      <c r="B858" s="661" t="s">
        <v>572</v>
      </c>
      <c r="C858" s="661">
        <v>89301212</v>
      </c>
      <c r="D858" s="740" t="s">
        <v>4044</v>
      </c>
      <c r="E858" s="741" t="s">
        <v>2751</v>
      </c>
      <c r="F858" s="661" t="s">
        <v>2725</v>
      </c>
      <c r="G858" s="661" t="s">
        <v>3476</v>
      </c>
      <c r="H858" s="661" t="s">
        <v>573</v>
      </c>
      <c r="I858" s="661" t="s">
        <v>3477</v>
      </c>
      <c r="J858" s="661" t="s">
        <v>3478</v>
      </c>
      <c r="K858" s="661" t="s">
        <v>3479</v>
      </c>
      <c r="L858" s="662">
        <v>51.43</v>
      </c>
      <c r="M858" s="662">
        <v>102.86</v>
      </c>
      <c r="N858" s="661">
        <v>2</v>
      </c>
      <c r="O858" s="742">
        <v>0.5</v>
      </c>
      <c r="P858" s="662">
        <v>102.86</v>
      </c>
      <c r="Q858" s="677">
        <v>1</v>
      </c>
      <c r="R858" s="661">
        <v>2</v>
      </c>
      <c r="S858" s="677">
        <v>1</v>
      </c>
      <c r="T858" s="742">
        <v>0.5</v>
      </c>
      <c r="U858" s="700">
        <v>1</v>
      </c>
    </row>
    <row r="859" spans="1:21" ht="14.4" customHeight="1" x14ac:dyDescent="0.3">
      <c r="A859" s="660">
        <v>21</v>
      </c>
      <c r="B859" s="661" t="s">
        <v>572</v>
      </c>
      <c r="C859" s="661">
        <v>89301212</v>
      </c>
      <c r="D859" s="740" t="s">
        <v>4044</v>
      </c>
      <c r="E859" s="741" t="s">
        <v>2751</v>
      </c>
      <c r="F859" s="661" t="s">
        <v>2725</v>
      </c>
      <c r="G859" s="661" t="s">
        <v>2830</v>
      </c>
      <c r="H859" s="661" t="s">
        <v>573</v>
      </c>
      <c r="I859" s="661" t="s">
        <v>2977</v>
      </c>
      <c r="J859" s="661" t="s">
        <v>2978</v>
      </c>
      <c r="K859" s="661" t="s">
        <v>2979</v>
      </c>
      <c r="L859" s="662">
        <v>150.04</v>
      </c>
      <c r="M859" s="662">
        <v>900.2399999999999</v>
      </c>
      <c r="N859" s="661">
        <v>6</v>
      </c>
      <c r="O859" s="742">
        <v>4.5</v>
      </c>
      <c r="P859" s="662">
        <v>750.19999999999993</v>
      </c>
      <c r="Q859" s="677">
        <v>0.83333333333333337</v>
      </c>
      <c r="R859" s="661">
        <v>5</v>
      </c>
      <c r="S859" s="677">
        <v>0.83333333333333337</v>
      </c>
      <c r="T859" s="742">
        <v>4</v>
      </c>
      <c r="U859" s="700">
        <v>0.88888888888888884</v>
      </c>
    </row>
    <row r="860" spans="1:21" ht="14.4" customHeight="1" x14ac:dyDescent="0.3">
      <c r="A860" s="660">
        <v>21</v>
      </c>
      <c r="B860" s="661" t="s">
        <v>572</v>
      </c>
      <c r="C860" s="661">
        <v>89301212</v>
      </c>
      <c r="D860" s="740" t="s">
        <v>4044</v>
      </c>
      <c r="E860" s="741" t="s">
        <v>2751</v>
      </c>
      <c r="F860" s="661" t="s">
        <v>2725</v>
      </c>
      <c r="G860" s="661" t="s">
        <v>2830</v>
      </c>
      <c r="H860" s="661" t="s">
        <v>573</v>
      </c>
      <c r="I860" s="661" t="s">
        <v>2977</v>
      </c>
      <c r="J860" s="661" t="s">
        <v>2978</v>
      </c>
      <c r="K860" s="661" t="s">
        <v>2979</v>
      </c>
      <c r="L860" s="662">
        <v>154.36000000000001</v>
      </c>
      <c r="M860" s="662">
        <v>463.08000000000004</v>
      </c>
      <c r="N860" s="661">
        <v>3</v>
      </c>
      <c r="O860" s="742">
        <v>3</v>
      </c>
      <c r="P860" s="662">
        <v>308.72000000000003</v>
      </c>
      <c r="Q860" s="677">
        <v>0.66666666666666663</v>
      </c>
      <c r="R860" s="661">
        <v>2</v>
      </c>
      <c r="S860" s="677">
        <v>0.66666666666666663</v>
      </c>
      <c r="T860" s="742">
        <v>2</v>
      </c>
      <c r="U860" s="700">
        <v>0.66666666666666663</v>
      </c>
    </row>
    <row r="861" spans="1:21" ht="14.4" customHeight="1" x14ac:dyDescent="0.3">
      <c r="A861" s="660">
        <v>21</v>
      </c>
      <c r="B861" s="661" t="s">
        <v>572</v>
      </c>
      <c r="C861" s="661">
        <v>89301212</v>
      </c>
      <c r="D861" s="740" t="s">
        <v>4044</v>
      </c>
      <c r="E861" s="741" t="s">
        <v>2751</v>
      </c>
      <c r="F861" s="661" t="s">
        <v>2725</v>
      </c>
      <c r="G861" s="661" t="s">
        <v>2830</v>
      </c>
      <c r="H861" s="661" t="s">
        <v>573</v>
      </c>
      <c r="I861" s="661" t="s">
        <v>3723</v>
      </c>
      <c r="J861" s="661" t="s">
        <v>2978</v>
      </c>
      <c r="K861" s="661" t="s">
        <v>3724</v>
      </c>
      <c r="L861" s="662">
        <v>150.04</v>
      </c>
      <c r="M861" s="662">
        <v>150.04</v>
      </c>
      <c r="N861" s="661">
        <v>1</v>
      </c>
      <c r="O861" s="742">
        <v>1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21</v>
      </c>
      <c r="B862" s="661" t="s">
        <v>572</v>
      </c>
      <c r="C862" s="661">
        <v>89301212</v>
      </c>
      <c r="D862" s="740" t="s">
        <v>4044</v>
      </c>
      <c r="E862" s="741" t="s">
        <v>2751</v>
      </c>
      <c r="F862" s="661" t="s">
        <v>2725</v>
      </c>
      <c r="G862" s="661" t="s">
        <v>2830</v>
      </c>
      <c r="H862" s="661" t="s">
        <v>573</v>
      </c>
      <c r="I862" s="661" t="s">
        <v>3723</v>
      </c>
      <c r="J862" s="661" t="s">
        <v>2978</v>
      </c>
      <c r="K862" s="661" t="s">
        <v>3724</v>
      </c>
      <c r="L862" s="662">
        <v>154.36000000000001</v>
      </c>
      <c r="M862" s="662">
        <v>463.08000000000004</v>
      </c>
      <c r="N862" s="661">
        <v>3</v>
      </c>
      <c r="O862" s="742">
        <v>2</v>
      </c>
      <c r="P862" s="662">
        <v>463.08000000000004</v>
      </c>
      <c r="Q862" s="677">
        <v>1</v>
      </c>
      <c r="R862" s="661">
        <v>3</v>
      </c>
      <c r="S862" s="677">
        <v>1</v>
      </c>
      <c r="T862" s="742">
        <v>2</v>
      </c>
      <c r="U862" s="700">
        <v>1</v>
      </c>
    </row>
    <row r="863" spans="1:21" ht="14.4" customHeight="1" x14ac:dyDescent="0.3">
      <c r="A863" s="660">
        <v>21</v>
      </c>
      <c r="B863" s="661" t="s">
        <v>572</v>
      </c>
      <c r="C863" s="661">
        <v>89301212</v>
      </c>
      <c r="D863" s="740" t="s">
        <v>4044</v>
      </c>
      <c r="E863" s="741" t="s">
        <v>2751</v>
      </c>
      <c r="F863" s="661" t="s">
        <v>2725</v>
      </c>
      <c r="G863" s="661" t="s">
        <v>3076</v>
      </c>
      <c r="H863" s="661" t="s">
        <v>1429</v>
      </c>
      <c r="I863" s="661" t="s">
        <v>3077</v>
      </c>
      <c r="J863" s="661" t="s">
        <v>3078</v>
      </c>
      <c r="K863" s="661" t="s">
        <v>3079</v>
      </c>
      <c r="L863" s="662">
        <v>769.6</v>
      </c>
      <c r="M863" s="662">
        <v>2308.8000000000002</v>
      </c>
      <c r="N863" s="661">
        <v>3</v>
      </c>
      <c r="O863" s="742">
        <v>1</v>
      </c>
      <c r="P863" s="662">
        <v>2308.8000000000002</v>
      </c>
      <c r="Q863" s="677">
        <v>1</v>
      </c>
      <c r="R863" s="661">
        <v>3</v>
      </c>
      <c r="S863" s="677">
        <v>1</v>
      </c>
      <c r="T863" s="742">
        <v>1</v>
      </c>
      <c r="U863" s="700">
        <v>1</v>
      </c>
    </row>
    <row r="864" spans="1:21" ht="14.4" customHeight="1" x14ac:dyDescent="0.3">
      <c r="A864" s="660">
        <v>21</v>
      </c>
      <c r="B864" s="661" t="s">
        <v>572</v>
      </c>
      <c r="C864" s="661">
        <v>89301212</v>
      </c>
      <c r="D864" s="740" t="s">
        <v>4044</v>
      </c>
      <c r="E864" s="741" t="s">
        <v>2751</v>
      </c>
      <c r="F864" s="661" t="s">
        <v>2725</v>
      </c>
      <c r="G864" s="661" t="s">
        <v>2779</v>
      </c>
      <c r="H864" s="661" t="s">
        <v>573</v>
      </c>
      <c r="I864" s="661" t="s">
        <v>2780</v>
      </c>
      <c r="J864" s="661" t="s">
        <v>2781</v>
      </c>
      <c r="K864" s="661" t="s">
        <v>2782</v>
      </c>
      <c r="L864" s="662">
        <v>1540.82</v>
      </c>
      <c r="M864" s="662">
        <v>3081.64</v>
      </c>
      <c r="N864" s="661">
        <v>2</v>
      </c>
      <c r="O864" s="742">
        <v>1</v>
      </c>
      <c r="P864" s="662">
        <v>3081.64</v>
      </c>
      <c r="Q864" s="677">
        <v>1</v>
      </c>
      <c r="R864" s="661">
        <v>2</v>
      </c>
      <c r="S864" s="677">
        <v>1</v>
      </c>
      <c r="T864" s="742">
        <v>1</v>
      </c>
      <c r="U864" s="700">
        <v>1</v>
      </c>
    </row>
    <row r="865" spans="1:21" ht="14.4" customHeight="1" x14ac:dyDescent="0.3">
      <c r="A865" s="660">
        <v>21</v>
      </c>
      <c r="B865" s="661" t="s">
        <v>572</v>
      </c>
      <c r="C865" s="661">
        <v>89301212</v>
      </c>
      <c r="D865" s="740" t="s">
        <v>4044</v>
      </c>
      <c r="E865" s="741" t="s">
        <v>2751</v>
      </c>
      <c r="F865" s="661" t="s">
        <v>2725</v>
      </c>
      <c r="G865" s="661" t="s">
        <v>3274</v>
      </c>
      <c r="H865" s="661" t="s">
        <v>573</v>
      </c>
      <c r="I865" s="661" t="s">
        <v>3725</v>
      </c>
      <c r="J865" s="661" t="s">
        <v>3726</v>
      </c>
      <c r="K865" s="661" t="s">
        <v>3727</v>
      </c>
      <c r="L865" s="662">
        <v>187.37</v>
      </c>
      <c r="M865" s="662">
        <v>187.37</v>
      </c>
      <c r="N865" s="661">
        <v>1</v>
      </c>
      <c r="O865" s="742">
        <v>0.5</v>
      </c>
      <c r="P865" s="662">
        <v>187.37</v>
      </c>
      <c r="Q865" s="677">
        <v>1</v>
      </c>
      <c r="R865" s="661">
        <v>1</v>
      </c>
      <c r="S865" s="677">
        <v>1</v>
      </c>
      <c r="T865" s="742">
        <v>0.5</v>
      </c>
      <c r="U865" s="700">
        <v>1</v>
      </c>
    </row>
    <row r="866" spans="1:21" ht="14.4" customHeight="1" x14ac:dyDescent="0.3">
      <c r="A866" s="660">
        <v>21</v>
      </c>
      <c r="B866" s="661" t="s">
        <v>572</v>
      </c>
      <c r="C866" s="661">
        <v>89301212</v>
      </c>
      <c r="D866" s="740" t="s">
        <v>4044</v>
      </c>
      <c r="E866" s="741" t="s">
        <v>2751</v>
      </c>
      <c r="F866" s="661" t="s">
        <v>2725</v>
      </c>
      <c r="G866" s="661" t="s">
        <v>3274</v>
      </c>
      <c r="H866" s="661" t="s">
        <v>1429</v>
      </c>
      <c r="I866" s="661" t="s">
        <v>3728</v>
      </c>
      <c r="J866" s="661" t="s">
        <v>3729</v>
      </c>
      <c r="K866" s="661" t="s">
        <v>2101</v>
      </c>
      <c r="L866" s="662">
        <v>208.19</v>
      </c>
      <c r="M866" s="662">
        <v>208.19</v>
      </c>
      <c r="N866" s="661">
        <v>1</v>
      </c>
      <c r="O866" s="742">
        <v>0.5</v>
      </c>
      <c r="P866" s="662"/>
      <c r="Q866" s="677">
        <v>0</v>
      </c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21</v>
      </c>
      <c r="B867" s="661" t="s">
        <v>572</v>
      </c>
      <c r="C867" s="661">
        <v>89301212</v>
      </c>
      <c r="D867" s="740" t="s">
        <v>4044</v>
      </c>
      <c r="E867" s="741" t="s">
        <v>2751</v>
      </c>
      <c r="F867" s="661" t="s">
        <v>2725</v>
      </c>
      <c r="G867" s="661" t="s">
        <v>2831</v>
      </c>
      <c r="H867" s="661" t="s">
        <v>573</v>
      </c>
      <c r="I867" s="661" t="s">
        <v>3730</v>
      </c>
      <c r="J867" s="661" t="s">
        <v>2833</v>
      </c>
      <c r="K867" s="661" t="s">
        <v>2829</v>
      </c>
      <c r="L867" s="662">
        <v>0</v>
      </c>
      <c r="M867" s="662">
        <v>0</v>
      </c>
      <c r="N867" s="661">
        <v>3</v>
      </c>
      <c r="O867" s="742">
        <v>1</v>
      </c>
      <c r="P867" s="662">
        <v>0</v>
      </c>
      <c r="Q867" s="677"/>
      <c r="R867" s="661">
        <v>3</v>
      </c>
      <c r="S867" s="677">
        <v>1</v>
      </c>
      <c r="T867" s="742">
        <v>1</v>
      </c>
      <c r="U867" s="700">
        <v>1</v>
      </c>
    </row>
    <row r="868" spans="1:21" ht="14.4" customHeight="1" x14ac:dyDescent="0.3">
      <c r="A868" s="660">
        <v>21</v>
      </c>
      <c r="B868" s="661" t="s">
        <v>572</v>
      </c>
      <c r="C868" s="661">
        <v>89301212</v>
      </c>
      <c r="D868" s="740" t="s">
        <v>4044</v>
      </c>
      <c r="E868" s="741" t="s">
        <v>2751</v>
      </c>
      <c r="F868" s="661" t="s">
        <v>2725</v>
      </c>
      <c r="G868" s="661" t="s">
        <v>2996</v>
      </c>
      <c r="H868" s="661" t="s">
        <v>573</v>
      </c>
      <c r="I868" s="661" t="s">
        <v>3731</v>
      </c>
      <c r="J868" s="661" t="s">
        <v>3279</v>
      </c>
      <c r="K868" s="661" t="s">
        <v>1510</v>
      </c>
      <c r="L868" s="662">
        <v>0</v>
      </c>
      <c r="M868" s="662">
        <v>0</v>
      </c>
      <c r="N868" s="661">
        <v>5</v>
      </c>
      <c r="O868" s="742">
        <v>2.5</v>
      </c>
      <c r="P868" s="662">
        <v>0</v>
      </c>
      <c r="Q868" s="677"/>
      <c r="R868" s="661">
        <v>2</v>
      </c>
      <c r="S868" s="677">
        <v>0.4</v>
      </c>
      <c r="T868" s="742">
        <v>1</v>
      </c>
      <c r="U868" s="700">
        <v>0.4</v>
      </c>
    </row>
    <row r="869" spans="1:21" ht="14.4" customHeight="1" x14ac:dyDescent="0.3">
      <c r="A869" s="660">
        <v>21</v>
      </c>
      <c r="B869" s="661" t="s">
        <v>572</v>
      </c>
      <c r="C869" s="661">
        <v>89301212</v>
      </c>
      <c r="D869" s="740" t="s">
        <v>4044</v>
      </c>
      <c r="E869" s="741" t="s">
        <v>2751</v>
      </c>
      <c r="F869" s="661" t="s">
        <v>2725</v>
      </c>
      <c r="G869" s="661" t="s">
        <v>2996</v>
      </c>
      <c r="H869" s="661" t="s">
        <v>573</v>
      </c>
      <c r="I869" s="661" t="s">
        <v>3280</v>
      </c>
      <c r="J869" s="661" t="s">
        <v>2997</v>
      </c>
      <c r="K869" s="661" t="s">
        <v>2998</v>
      </c>
      <c r="L869" s="662">
        <v>0</v>
      </c>
      <c r="M869" s="662">
        <v>0</v>
      </c>
      <c r="N869" s="661">
        <v>3</v>
      </c>
      <c r="O869" s="742">
        <v>1</v>
      </c>
      <c r="P869" s="662">
        <v>0</v>
      </c>
      <c r="Q869" s="677"/>
      <c r="R869" s="661">
        <v>3</v>
      </c>
      <c r="S869" s="677">
        <v>1</v>
      </c>
      <c r="T869" s="742">
        <v>1</v>
      </c>
      <c r="U869" s="700">
        <v>1</v>
      </c>
    </row>
    <row r="870" spans="1:21" ht="14.4" customHeight="1" x14ac:dyDescent="0.3">
      <c r="A870" s="660">
        <v>21</v>
      </c>
      <c r="B870" s="661" t="s">
        <v>572</v>
      </c>
      <c r="C870" s="661">
        <v>89301212</v>
      </c>
      <c r="D870" s="740" t="s">
        <v>4044</v>
      </c>
      <c r="E870" s="741" t="s">
        <v>2751</v>
      </c>
      <c r="F870" s="661" t="s">
        <v>2725</v>
      </c>
      <c r="G870" s="661" t="s">
        <v>2996</v>
      </c>
      <c r="H870" s="661" t="s">
        <v>573</v>
      </c>
      <c r="I870" s="661" t="s">
        <v>3732</v>
      </c>
      <c r="J870" s="661" t="s">
        <v>3279</v>
      </c>
      <c r="K870" s="661" t="s">
        <v>1510</v>
      </c>
      <c r="L870" s="662">
        <v>0</v>
      </c>
      <c r="M870" s="662">
        <v>0</v>
      </c>
      <c r="N870" s="661">
        <v>2</v>
      </c>
      <c r="O870" s="742">
        <v>1</v>
      </c>
      <c r="P870" s="662">
        <v>0</v>
      </c>
      <c r="Q870" s="677"/>
      <c r="R870" s="661">
        <v>2</v>
      </c>
      <c r="S870" s="677">
        <v>1</v>
      </c>
      <c r="T870" s="742">
        <v>1</v>
      </c>
      <c r="U870" s="700">
        <v>1</v>
      </c>
    </row>
    <row r="871" spans="1:21" ht="14.4" customHeight="1" x14ac:dyDescent="0.3">
      <c r="A871" s="660">
        <v>21</v>
      </c>
      <c r="B871" s="661" t="s">
        <v>572</v>
      </c>
      <c r="C871" s="661">
        <v>89301212</v>
      </c>
      <c r="D871" s="740" t="s">
        <v>4044</v>
      </c>
      <c r="E871" s="741" t="s">
        <v>2751</v>
      </c>
      <c r="F871" s="661" t="s">
        <v>2725</v>
      </c>
      <c r="G871" s="661" t="s">
        <v>2996</v>
      </c>
      <c r="H871" s="661" t="s">
        <v>573</v>
      </c>
      <c r="I871" s="661" t="s">
        <v>3733</v>
      </c>
      <c r="J871" s="661" t="s">
        <v>3279</v>
      </c>
      <c r="K871" s="661" t="s">
        <v>1510</v>
      </c>
      <c r="L871" s="662">
        <v>0</v>
      </c>
      <c r="M871" s="662">
        <v>0</v>
      </c>
      <c r="N871" s="661">
        <v>3</v>
      </c>
      <c r="O871" s="742">
        <v>2</v>
      </c>
      <c r="P871" s="662">
        <v>0</v>
      </c>
      <c r="Q871" s="677"/>
      <c r="R871" s="661">
        <v>2</v>
      </c>
      <c r="S871" s="677">
        <v>0.66666666666666663</v>
      </c>
      <c r="T871" s="742">
        <v>1</v>
      </c>
      <c r="U871" s="700">
        <v>0.5</v>
      </c>
    </row>
    <row r="872" spans="1:21" ht="14.4" customHeight="1" x14ac:dyDescent="0.3">
      <c r="A872" s="660">
        <v>21</v>
      </c>
      <c r="B872" s="661" t="s">
        <v>572</v>
      </c>
      <c r="C872" s="661">
        <v>89301212</v>
      </c>
      <c r="D872" s="740" t="s">
        <v>4044</v>
      </c>
      <c r="E872" s="741" t="s">
        <v>2751</v>
      </c>
      <c r="F872" s="661" t="s">
        <v>2725</v>
      </c>
      <c r="G872" s="661" t="s">
        <v>2892</v>
      </c>
      <c r="H872" s="661" t="s">
        <v>573</v>
      </c>
      <c r="I872" s="661" t="s">
        <v>3734</v>
      </c>
      <c r="J872" s="661" t="s">
        <v>3735</v>
      </c>
      <c r="K872" s="661" t="s">
        <v>1463</v>
      </c>
      <c r="L872" s="662">
        <v>0</v>
      </c>
      <c r="M872" s="662">
        <v>0</v>
      </c>
      <c r="N872" s="661">
        <v>1</v>
      </c>
      <c r="O872" s="742">
        <v>1</v>
      </c>
      <c r="P872" s="662">
        <v>0</v>
      </c>
      <c r="Q872" s="677"/>
      <c r="R872" s="661">
        <v>1</v>
      </c>
      <c r="S872" s="677">
        <v>1</v>
      </c>
      <c r="T872" s="742">
        <v>1</v>
      </c>
      <c r="U872" s="700">
        <v>1</v>
      </c>
    </row>
    <row r="873" spans="1:21" ht="14.4" customHeight="1" x14ac:dyDescent="0.3">
      <c r="A873" s="660">
        <v>21</v>
      </c>
      <c r="B873" s="661" t="s">
        <v>572</v>
      </c>
      <c r="C873" s="661">
        <v>89301212</v>
      </c>
      <c r="D873" s="740" t="s">
        <v>4044</v>
      </c>
      <c r="E873" s="741" t="s">
        <v>2751</v>
      </c>
      <c r="F873" s="661" t="s">
        <v>2725</v>
      </c>
      <c r="G873" s="661" t="s">
        <v>2892</v>
      </c>
      <c r="H873" s="661" t="s">
        <v>1429</v>
      </c>
      <c r="I873" s="661" t="s">
        <v>2211</v>
      </c>
      <c r="J873" s="661" t="s">
        <v>2177</v>
      </c>
      <c r="K873" s="661" t="s">
        <v>1463</v>
      </c>
      <c r="L873" s="662">
        <v>113.66</v>
      </c>
      <c r="M873" s="662">
        <v>227.32</v>
      </c>
      <c r="N873" s="661">
        <v>2</v>
      </c>
      <c r="O873" s="742">
        <v>1</v>
      </c>
      <c r="P873" s="662">
        <v>227.32</v>
      </c>
      <c r="Q873" s="677">
        <v>1</v>
      </c>
      <c r="R873" s="661">
        <v>2</v>
      </c>
      <c r="S873" s="677">
        <v>1</v>
      </c>
      <c r="T873" s="742">
        <v>1</v>
      </c>
      <c r="U873" s="700">
        <v>1</v>
      </c>
    </row>
    <row r="874" spans="1:21" ht="14.4" customHeight="1" x14ac:dyDescent="0.3">
      <c r="A874" s="660">
        <v>21</v>
      </c>
      <c r="B874" s="661" t="s">
        <v>572</v>
      </c>
      <c r="C874" s="661">
        <v>89301212</v>
      </c>
      <c r="D874" s="740" t="s">
        <v>4044</v>
      </c>
      <c r="E874" s="741" t="s">
        <v>2751</v>
      </c>
      <c r="F874" s="661" t="s">
        <v>2725</v>
      </c>
      <c r="G874" s="661" t="s">
        <v>3002</v>
      </c>
      <c r="H874" s="661" t="s">
        <v>573</v>
      </c>
      <c r="I874" s="661" t="s">
        <v>3003</v>
      </c>
      <c r="J874" s="661" t="s">
        <v>3004</v>
      </c>
      <c r="K874" s="661" t="s">
        <v>3005</v>
      </c>
      <c r="L874" s="662">
        <v>0</v>
      </c>
      <c r="M874" s="662">
        <v>0</v>
      </c>
      <c r="N874" s="661">
        <v>1</v>
      </c>
      <c r="O874" s="742">
        <v>0.5</v>
      </c>
      <c r="P874" s="662">
        <v>0</v>
      </c>
      <c r="Q874" s="677"/>
      <c r="R874" s="661">
        <v>1</v>
      </c>
      <c r="S874" s="677">
        <v>1</v>
      </c>
      <c r="T874" s="742">
        <v>0.5</v>
      </c>
      <c r="U874" s="700">
        <v>1</v>
      </c>
    </row>
    <row r="875" spans="1:21" ht="14.4" customHeight="1" x14ac:dyDescent="0.3">
      <c r="A875" s="660">
        <v>21</v>
      </c>
      <c r="B875" s="661" t="s">
        <v>572</v>
      </c>
      <c r="C875" s="661">
        <v>89301212</v>
      </c>
      <c r="D875" s="740" t="s">
        <v>4044</v>
      </c>
      <c r="E875" s="741" t="s">
        <v>2751</v>
      </c>
      <c r="F875" s="661" t="s">
        <v>2725</v>
      </c>
      <c r="G875" s="661" t="s">
        <v>2895</v>
      </c>
      <c r="H875" s="661" t="s">
        <v>1429</v>
      </c>
      <c r="I875" s="661" t="s">
        <v>1519</v>
      </c>
      <c r="J875" s="661" t="s">
        <v>1520</v>
      </c>
      <c r="K875" s="661" t="s">
        <v>2629</v>
      </c>
      <c r="L875" s="662">
        <v>65.989999999999995</v>
      </c>
      <c r="M875" s="662">
        <v>131.97999999999999</v>
      </c>
      <c r="N875" s="661">
        <v>2</v>
      </c>
      <c r="O875" s="742">
        <v>1</v>
      </c>
      <c r="P875" s="662">
        <v>131.97999999999999</v>
      </c>
      <c r="Q875" s="677">
        <v>1</v>
      </c>
      <c r="R875" s="661">
        <v>2</v>
      </c>
      <c r="S875" s="677">
        <v>1</v>
      </c>
      <c r="T875" s="742">
        <v>1</v>
      </c>
      <c r="U875" s="700">
        <v>1</v>
      </c>
    </row>
    <row r="876" spans="1:21" ht="14.4" customHeight="1" x14ac:dyDescent="0.3">
      <c r="A876" s="660">
        <v>21</v>
      </c>
      <c r="B876" s="661" t="s">
        <v>572</v>
      </c>
      <c r="C876" s="661">
        <v>89301212</v>
      </c>
      <c r="D876" s="740" t="s">
        <v>4044</v>
      </c>
      <c r="E876" s="741" t="s">
        <v>2751</v>
      </c>
      <c r="F876" s="661" t="s">
        <v>2725</v>
      </c>
      <c r="G876" s="661" t="s">
        <v>2895</v>
      </c>
      <c r="H876" s="661" t="s">
        <v>1429</v>
      </c>
      <c r="I876" s="661" t="s">
        <v>1545</v>
      </c>
      <c r="J876" s="661" t="s">
        <v>1546</v>
      </c>
      <c r="K876" s="661" t="s">
        <v>2666</v>
      </c>
      <c r="L876" s="662">
        <v>132</v>
      </c>
      <c r="M876" s="662">
        <v>396</v>
      </c>
      <c r="N876" s="661">
        <v>3</v>
      </c>
      <c r="O876" s="742">
        <v>1.5</v>
      </c>
      <c r="P876" s="662">
        <v>264</v>
      </c>
      <c r="Q876" s="677">
        <v>0.66666666666666663</v>
      </c>
      <c r="R876" s="661">
        <v>2</v>
      </c>
      <c r="S876" s="677">
        <v>0.66666666666666663</v>
      </c>
      <c r="T876" s="742">
        <v>1</v>
      </c>
      <c r="U876" s="700">
        <v>0.66666666666666663</v>
      </c>
    </row>
    <row r="877" spans="1:21" ht="14.4" customHeight="1" x14ac:dyDescent="0.3">
      <c r="A877" s="660">
        <v>21</v>
      </c>
      <c r="B877" s="661" t="s">
        <v>572</v>
      </c>
      <c r="C877" s="661">
        <v>89301212</v>
      </c>
      <c r="D877" s="740" t="s">
        <v>4044</v>
      </c>
      <c r="E877" s="741" t="s">
        <v>2751</v>
      </c>
      <c r="F877" s="661" t="s">
        <v>2725</v>
      </c>
      <c r="G877" s="661" t="s">
        <v>2895</v>
      </c>
      <c r="H877" s="661" t="s">
        <v>573</v>
      </c>
      <c r="I877" s="661" t="s">
        <v>3736</v>
      </c>
      <c r="J877" s="661" t="s">
        <v>3737</v>
      </c>
      <c r="K877" s="661" t="s">
        <v>3709</v>
      </c>
      <c r="L877" s="662">
        <v>0</v>
      </c>
      <c r="M877" s="662">
        <v>0</v>
      </c>
      <c r="N877" s="661">
        <v>1</v>
      </c>
      <c r="O877" s="742">
        <v>1</v>
      </c>
      <c r="P877" s="662">
        <v>0</v>
      </c>
      <c r="Q877" s="677"/>
      <c r="R877" s="661">
        <v>1</v>
      </c>
      <c r="S877" s="677">
        <v>1</v>
      </c>
      <c r="T877" s="742">
        <v>1</v>
      </c>
      <c r="U877" s="700">
        <v>1</v>
      </c>
    </row>
    <row r="878" spans="1:21" ht="14.4" customHeight="1" x14ac:dyDescent="0.3">
      <c r="A878" s="660">
        <v>21</v>
      </c>
      <c r="B878" s="661" t="s">
        <v>572</v>
      </c>
      <c r="C878" s="661">
        <v>89301212</v>
      </c>
      <c r="D878" s="740" t="s">
        <v>4044</v>
      </c>
      <c r="E878" s="741" t="s">
        <v>2751</v>
      </c>
      <c r="F878" s="661" t="s">
        <v>2725</v>
      </c>
      <c r="G878" s="661" t="s">
        <v>2932</v>
      </c>
      <c r="H878" s="661" t="s">
        <v>573</v>
      </c>
      <c r="I878" s="661" t="s">
        <v>3738</v>
      </c>
      <c r="J878" s="661" t="s">
        <v>3739</v>
      </c>
      <c r="K878" s="661" t="s">
        <v>3740</v>
      </c>
      <c r="L878" s="662">
        <v>189.43</v>
      </c>
      <c r="M878" s="662">
        <v>378.86</v>
      </c>
      <c r="N878" s="661">
        <v>2</v>
      </c>
      <c r="O878" s="742">
        <v>2</v>
      </c>
      <c r="P878" s="662"/>
      <c r="Q878" s="677">
        <v>0</v>
      </c>
      <c r="R878" s="661"/>
      <c r="S878" s="677">
        <v>0</v>
      </c>
      <c r="T878" s="742"/>
      <c r="U878" s="700">
        <v>0</v>
      </c>
    </row>
    <row r="879" spans="1:21" ht="14.4" customHeight="1" x14ac:dyDescent="0.3">
      <c r="A879" s="660">
        <v>21</v>
      </c>
      <c r="B879" s="661" t="s">
        <v>572</v>
      </c>
      <c r="C879" s="661">
        <v>89301212</v>
      </c>
      <c r="D879" s="740" t="s">
        <v>4044</v>
      </c>
      <c r="E879" s="741" t="s">
        <v>2751</v>
      </c>
      <c r="F879" s="661" t="s">
        <v>2725</v>
      </c>
      <c r="G879" s="661" t="s">
        <v>2963</v>
      </c>
      <c r="H879" s="661" t="s">
        <v>573</v>
      </c>
      <c r="I879" s="661" t="s">
        <v>665</v>
      </c>
      <c r="J879" s="661" t="s">
        <v>2964</v>
      </c>
      <c r="K879" s="661" t="s">
        <v>2965</v>
      </c>
      <c r="L879" s="662">
        <v>18.11</v>
      </c>
      <c r="M879" s="662">
        <v>36.22</v>
      </c>
      <c r="N879" s="661">
        <v>2</v>
      </c>
      <c r="O879" s="742">
        <v>0.5</v>
      </c>
      <c r="P879" s="662">
        <v>36.22</v>
      </c>
      <c r="Q879" s="677">
        <v>1</v>
      </c>
      <c r="R879" s="661">
        <v>2</v>
      </c>
      <c r="S879" s="677">
        <v>1</v>
      </c>
      <c r="T879" s="742">
        <v>0.5</v>
      </c>
      <c r="U879" s="700">
        <v>1</v>
      </c>
    </row>
    <row r="880" spans="1:21" ht="14.4" customHeight="1" x14ac:dyDescent="0.3">
      <c r="A880" s="660">
        <v>21</v>
      </c>
      <c r="B880" s="661" t="s">
        <v>572</v>
      </c>
      <c r="C880" s="661">
        <v>89301212</v>
      </c>
      <c r="D880" s="740" t="s">
        <v>4044</v>
      </c>
      <c r="E880" s="741" t="s">
        <v>2751</v>
      </c>
      <c r="F880" s="661" t="s">
        <v>2725</v>
      </c>
      <c r="G880" s="661" t="s">
        <v>2762</v>
      </c>
      <c r="H880" s="661" t="s">
        <v>573</v>
      </c>
      <c r="I880" s="661" t="s">
        <v>3741</v>
      </c>
      <c r="J880" s="661" t="s">
        <v>3742</v>
      </c>
      <c r="K880" s="661" t="s">
        <v>3743</v>
      </c>
      <c r="L880" s="662">
        <v>322.8</v>
      </c>
      <c r="M880" s="662">
        <v>322.8</v>
      </c>
      <c r="N880" s="661">
        <v>1</v>
      </c>
      <c r="O880" s="742">
        <v>0.5</v>
      </c>
      <c r="P880" s="662">
        <v>322.8</v>
      </c>
      <c r="Q880" s="677">
        <v>1</v>
      </c>
      <c r="R880" s="661">
        <v>1</v>
      </c>
      <c r="S880" s="677">
        <v>1</v>
      </c>
      <c r="T880" s="742">
        <v>0.5</v>
      </c>
      <c r="U880" s="700">
        <v>1</v>
      </c>
    </row>
    <row r="881" spans="1:21" ht="14.4" customHeight="1" x14ac:dyDescent="0.3">
      <c r="A881" s="660">
        <v>21</v>
      </c>
      <c r="B881" s="661" t="s">
        <v>572</v>
      </c>
      <c r="C881" s="661">
        <v>89301212</v>
      </c>
      <c r="D881" s="740" t="s">
        <v>4044</v>
      </c>
      <c r="E881" s="741" t="s">
        <v>2751</v>
      </c>
      <c r="F881" s="661" t="s">
        <v>2725</v>
      </c>
      <c r="G881" s="661" t="s">
        <v>2937</v>
      </c>
      <c r="H881" s="661" t="s">
        <v>573</v>
      </c>
      <c r="I881" s="661" t="s">
        <v>3744</v>
      </c>
      <c r="J881" s="661" t="s">
        <v>711</v>
      </c>
      <c r="K881" s="661" t="s">
        <v>1355</v>
      </c>
      <c r="L881" s="662">
        <v>0</v>
      </c>
      <c r="M881" s="662">
        <v>0</v>
      </c>
      <c r="N881" s="661">
        <v>3</v>
      </c>
      <c r="O881" s="742">
        <v>3</v>
      </c>
      <c r="P881" s="662">
        <v>0</v>
      </c>
      <c r="Q881" s="677"/>
      <c r="R881" s="661">
        <v>1</v>
      </c>
      <c r="S881" s="677">
        <v>0.33333333333333331</v>
      </c>
      <c r="T881" s="742">
        <v>1</v>
      </c>
      <c r="U881" s="700">
        <v>0.33333333333333331</v>
      </c>
    </row>
    <row r="882" spans="1:21" ht="14.4" customHeight="1" x14ac:dyDescent="0.3">
      <c r="A882" s="660">
        <v>21</v>
      </c>
      <c r="B882" s="661" t="s">
        <v>572</v>
      </c>
      <c r="C882" s="661">
        <v>89301212</v>
      </c>
      <c r="D882" s="740" t="s">
        <v>4044</v>
      </c>
      <c r="E882" s="741" t="s">
        <v>2751</v>
      </c>
      <c r="F882" s="661" t="s">
        <v>2725</v>
      </c>
      <c r="G882" s="661" t="s">
        <v>2896</v>
      </c>
      <c r="H882" s="661" t="s">
        <v>573</v>
      </c>
      <c r="I882" s="661" t="s">
        <v>1054</v>
      </c>
      <c r="J882" s="661" t="s">
        <v>2897</v>
      </c>
      <c r="K882" s="661" t="s">
        <v>2898</v>
      </c>
      <c r="L882" s="662">
        <v>24.68</v>
      </c>
      <c r="M882" s="662">
        <v>172.76</v>
      </c>
      <c r="N882" s="661">
        <v>7</v>
      </c>
      <c r="O882" s="742">
        <v>1.5</v>
      </c>
      <c r="P882" s="662">
        <v>172.76</v>
      </c>
      <c r="Q882" s="677">
        <v>1</v>
      </c>
      <c r="R882" s="661">
        <v>7</v>
      </c>
      <c r="S882" s="677">
        <v>1</v>
      </c>
      <c r="T882" s="742">
        <v>1.5</v>
      </c>
      <c r="U882" s="700">
        <v>1</v>
      </c>
    </row>
    <row r="883" spans="1:21" ht="14.4" customHeight="1" x14ac:dyDescent="0.3">
      <c r="A883" s="660">
        <v>21</v>
      </c>
      <c r="B883" s="661" t="s">
        <v>572</v>
      </c>
      <c r="C883" s="661">
        <v>89301212</v>
      </c>
      <c r="D883" s="740" t="s">
        <v>4044</v>
      </c>
      <c r="E883" s="741" t="s">
        <v>2751</v>
      </c>
      <c r="F883" s="661" t="s">
        <v>2725</v>
      </c>
      <c r="G883" s="661" t="s">
        <v>3745</v>
      </c>
      <c r="H883" s="661" t="s">
        <v>573</v>
      </c>
      <c r="I883" s="661" t="s">
        <v>3746</v>
      </c>
      <c r="J883" s="661" t="s">
        <v>3747</v>
      </c>
      <c r="K883" s="661" t="s">
        <v>3748</v>
      </c>
      <c r="L883" s="662">
        <v>0</v>
      </c>
      <c r="M883" s="662">
        <v>0</v>
      </c>
      <c r="N883" s="661">
        <v>1</v>
      </c>
      <c r="O883" s="742">
        <v>0.5</v>
      </c>
      <c r="P883" s="662">
        <v>0</v>
      </c>
      <c r="Q883" s="677"/>
      <c r="R883" s="661">
        <v>1</v>
      </c>
      <c r="S883" s="677">
        <v>1</v>
      </c>
      <c r="T883" s="742">
        <v>0.5</v>
      </c>
      <c r="U883" s="700">
        <v>1</v>
      </c>
    </row>
    <row r="884" spans="1:21" ht="14.4" customHeight="1" x14ac:dyDescent="0.3">
      <c r="A884" s="660">
        <v>21</v>
      </c>
      <c r="B884" s="661" t="s">
        <v>572</v>
      </c>
      <c r="C884" s="661">
        <v>89301212</v>
      </c>
      <c r="D884" s="740" t="s">
        <v>4044</v>
      </c>
      <c r="E884" s="741" t="s">
        <v>2751</v>
      </c>
      <c r="F884" s="661" t="s">
        <v>2725</v>
      </c>
      <c r="G884" s="661" t="s">
        <v>2835</v>
      </c>
      <c r="H884" s="661" t="s">
        <v>573</v>
      </c>
      <c r="I884" s="661" t="s">
        <v>3203</v>
      </c>
      <c r="J884" s="661" t="s">
        <v>3204</v>
      </c>
      <c r="K884" s="661" t="s">
        <v>3205</v>
      </c>
      <c r="L884" s="662">
        <v>232.68</v>
      </c>
      <c r="M884" s="662">
        <v>1396.08</v>
      </c>
      <c r="N884" s="661">
        <v>6</v>
      </c>
      <c r="O884" s="742">
        <v>1</v>
      </c>
      <c r="P884" s="662">
        <v>1396.08</v>
      </c>
      <c r="Q884" s="677">
        <v>1</v>
      </c>
      <c r="R884" s="661">
        <v>6</v>
      </c>
      <c r="S884" s="677">
        <v>1</v>
      </c>
      <c r="T884" s="742">
        <v>1</v>
      </c>
      <c r="U884" s="700">
        <v>1</v>
      </c>
    </row>
    <row r="885" spans="1:21" ht="14.4" customHeight="1" x14ac:dyDescent="0.3">
      <c r="A885" s="660">
        <v>21</v>
      </c>
      <c r="B885" s="661" t="s">
        <v>572</v>
      </c>
      <c r="C885" s="661">
        <v>89301212</v>
      </c>
      <c r="D885" s="740" t="s">
        <v>4044</v>
      </c>
      <c r="E885" s="741" t="s">
        <v>2751</v>
      </c>
      <c r="F885" s="661" t="s">
        <v>2725</v>
      </c>
      <c r="G885" s="661" t="s">
        <v>2835</v>
      </c>
      <c r="H885" s="661" t="s">
        <v>573</v>
      </c>
      <c r="I885" s="661" t="s">
        <v>3017</v>
      </c>
      <c r="J885" s="661" t="s">
        <v>2842</v>
      </c>
      <c r="K885" s="661" t="s">
        <v>3018</v>
      </c>
      <c r="L885" s="662">
        <v>5322.08</v>
      </c>
      <c r="M885" s="662">
        <v>10644.16</v>
      </c>
      <c r="N885" s="661">
        <v>2</v>
      </c>
      <c r="O885" s="742">
        <v>0.5</v>
      </c>
      <c r="P885" s="662">
        <v>10644.16</v>
      </c>
      <c r="Q885" s="677">
        <v>1</v>
      </c>
      <c r="R885" s="661">
        <v>2</v>
      </c>
      <c r="S885" s="677">
        <v>1</v>
      </c>
      <c r="T885" s="742">
        <v>0.5</v>
      </c>
      <c r="U885" s="700">
        <v>1</v>
      </c>
    </row>
    <row r="886" spans="1:21" ht="14.4" customHeight="1" x14ac:dyDescent="0.3">
      <c r="A886" s="660">
        <v>21</v>
      </c>
      <c r="B886" s="661" t="s">
        <v>572</v>
      </c>
      <c r="C886" s="661">
        <v>89301212</v>
      </c>
      <c r="D886" s="740" t="s">
        <v>4044</v>
      </c>
      <c r="E886" s="741" t="s">
        <v>2751</v>
      </c>
      <c r="F886" s="661" t="s">
        <v>2725</v>
      </c>
      <c r="G886" s="661" t="s">
        <v>3592</v>
      </c>
      <c r="H886" s="661" t="s">
        <v>573</v>
      </c>
      <c r="I886" s="661" t="s">
        <v>3749</v>
      </c>
      <c r="J886" s="661" t="s">
        <v>3750</v>
      </c>
      <c r="K886" s="661" t="s">
        <v>3751</v>
      </c>
      <c r="L886" s="662">
        <v>2991.23</v>
      </c>
      <c r="M886" s="662">
        <v>8973.69</v>
      </c>
      <c r="N886" s="661">
        <v>3</v>
      </c>
      <c r="O886" s="742">
        <v>1</v>
      </c>
      <c r="P886" s="662">
        <v>8973.69</v>
      </c>
      <c r="Q886" s="677">
        <v>1</v>
      </c>
      <c r="R886" s="661">
        <v>3</v>
      </c>
      <c r="S886" s="677">
        <v>1</v>
      </c>
      <c r="T886" s="742">
        <v>1</v>
      </c>
      <c r="U886" s="700">
        <v>1</v>
      </c>
    </row>
    <row r="887" spans="1:21" ht="14.4" customHeight="1" x14ac:dyDescent="0.3">
      <c r="A887" s="660">
        <v>21</v>
      </c>
      <c r="B887" s="661" t="s">
        <v>572</v>
      </c>
      <c r="C887" s="661">
        <v>89301212</v>
      </c>
      <c r="D887" s="740" t="s">
        <v>4044</v>
      </c>
      <c r="E887" s="741" t="s">
        <v>2751</v>
      </c>
      <c r="F887" s="661" t="s">
        <v>2725</v>
      </c>
      <c r="G887" s="661" t="s">
        <v>2791</v>
      </c>
      <c r="H887" s="661" t="s">
        <v>573</v>
      </c>
      <c r="I887" s="661" t="s">
        <v>3752</v>
      </c>
      <c r="J887" s="661" t="s">
        <v>3753</v>
      </c>
      <c r="K887" s="661" t="s">
        <v>3754</v>
      </c>
      <c r="L887" s="662">
        <v>39.31</v>
      </c>
      <c r="M887" s="662">
        <v>39.31</v>
      </c>
      <c r="N887" s="661">
        <v>1</v>
      </c>
      <c r="O887" s="742">
        <v>1</v>
      </c>
      <c r="P887" s="662"/>
      <c r="Q887" s="677">
        <v>0</v>
      </c>
      <c r="R887" s="661"/>
      <c r="S887" s="677">
        <v>0</v>
      </c>
      <c r="T887" s="742"/>
      <c r="U887" s="700">
        <v>0</v>
      </c>
    </row>
    <row r="888" spans="1:21" ht="14.4" customHeight="1" x14ac:dyDescent="0.3">
      <c r="A888" s="660">
        <v>21</v>
      </c>
      <c r="B888" s="661" t="s">
        <v>572</v>
      </c>
      <c r="C888" s="661">
        <v>89301212</v>
      </c>
      <c r="D888" s="740" t="s">
        <v>4044</v>
      </c>
      <c r="E888" s="741" t="s">
        <v>2751</v>
      </c>
      <c r="F888" s="661" t="s">
        <v>2725</v>
      </c>
      <c r="G888" s="661" t="s">
        <v>3755</v>
      </c>
      <c r="H888" s="661" t="s">
        <v>573</v>
      </c>
      <c r="I888" s="661" t="s">
        <v>1710</v>
      </c>
      <c r="J888" s="661" t="s">
        <v>1711</v>
      </c>
      <c r="K888" s="661" t="s">
        <v>2116</v>
      </c>
      <c r="L888" s="662">
        <v>46.25</v>
      </c>
      <c r="M888" s="662">
        <v>46.25</v>
      </c>
      <c r="N888" s="661">
        <v>1</v>
      </c>
      <c r="O888" s="742">
        <v>0.5</v>
      </c>
      <c r="P888" s="662">
        <v>46.25</v>
      </c>
      <c r="Q888" s="677">
        <v>1</v>
      </c>
      <c r="R888" s="661">
        <v>1</v>
      </c>
      <c r="S888" s="677">
        <v>1</v>
      </c>
      <c r="T888" s="742">
        <v>0.5</v>
      </c>
      <c r="U888" s="700">
        <v>1</v>
      </c>
    </row>
    <row r="889" spans="1:21" ht="14.4" customHeight="1" x14ac:dyDescent="0.3">
      <c r="A889" s="660">
        <v>21</v>
      </c>
      <c r="B889" s="661" t="s">
        <v>572</v>
      </c>
      <c r="C889" s="661">
        <v>89301212</v>
      </c>
      <c r="D889" s="740" t="s">
        <v>4044</v>
      </c>
      <c r="E889" s="741" t="s">
        <v>2751</v>
      </c>
      <c r="F889" s="661" t="s">
        <v>2725</v>
      </c>
      <c r="G889" s="661" t="s">
        <v>2763</v>
      </c>
      <c r="H889" s="661" t="s">
        <v>573</v>
      </c>
      <c r="I889" s="661" t="s">
        <v>807</v>
      </c>
      <c r="J889" s="661" t="s">
        <v>808</v>
      </c>
      <c r="K889" s="661" t="s">
        <v>2764</v>
      </c>
      <c r="L889" s="662">
        <v>156.77000000000001</v>
      </c>
      <c r="M889" s="662">
        <v>5330.18</v>
      </c>
      <c r="N889" s="661">
        <v>34</v>
      </c>
      <c r="O889" s="742">
        <v>9</v>
      </c>
      <c r="P889" s="662">
        <v>3135.4</v>
      </c>
      <c r="Q889" s="677">
        <v>0.58823529411764708</v>
      </c>
      <c r="R889" s="661">
        <v>20</v>
      </c>
      <c r="S889" s="677">
        <v>0.58823529411764708</v>
      </c>
      <c r="T889" s="742">
        <v>5.5</v>
      </c>
      <c r="U889" s="700">
        <v>0.61111111111111116</v>
      </c>
    </row>
    <row r="890" spans="1:21" ht="14.4" customHeight="1" x14ac:dyDescent="0.3">
      <c r="A890" s="660">
        <v>21</v>
      </c>
      <c r="B890" s="661" t="s">
        <v>572</v>
      </c>
      <c r="C890" s="661">
        <v>89301212</v>
      </c>
      <c r="D890" s="740" t="s">
        <v>4044</v>
      </c>
      <c r="E890" s="741" t="s">
        <v>2751</v>
      </c>
      <c r="F890" s="661" t="s">
        <v>2725</v>
      </c>
      <c r="G890" s="661" t="s">
        <v>3756</v>
      </c>
      <c r="H890" s="661" t="s">
        <v>573</v>
      </c>
      <c r="I890" s="661" t="s">
        <v>3757</v>
      </c>
      <c r="J890" s="661" t="s">
        <v>3758</v>
      </c>
      <c r="K890" s="661" t="s">
        <v>2820</v>
      </c>
      <c r="L890" s="662">
        <v>30.56</v>
      </c>
      <c r="M890" s="662">
        <v>61.12</v>
      </c>
      <c r="N890" s="661">
        <v>2</v>
      </c>
      <c r="O890" s="742">
        <v>0.5</v>
      </c>
      <c r="P890" s="662">
        <v>61.12</v>
      </c>
      <c r="Q890" s="677">
        <v>1</v>
      </c>
      <c r="R890" s="661">
        <v>2</v>
      </c>
      <c r="S890" s="677">
        <v>1</v>
      </c>
      <c r="T890" s="742">
        <v>0.5</v>
      </c>
      <c r="U890" s="700">
        <v>1</v>
      </c>
    </row>
    <row r="891" spans="1:21" ht="14.4" customHeight="1" x14ac:dyDescent="0.3">
      <c r="A891" s="660">
        <v>21</v>
      </c>
      <c r="B891" s="661" t="s">
        <v>572</v>
      </c>
      <c r="C891" s="661">
        <v>89301212</v>
      </c>
      <c r="D891" s="740" t="s">
        <v>4044</v>
      </c>
      <c r="E891" s="741" t="s">
        <v>2751</v>
      </c>
      <c r="F891" s="661" t="s">
        <v>2725</v>
      </c>
      <c r="G891" s="661" t="s">
        <v>3759</v>
      </c>
      <c r="H891" s="661" t="s">
        <v>573</v>
      </c>
      <c r="I891" s="661" t="s">
        <v>3760</v>
      </c>
      <c r="J891" s="661" t="s">
        <v>3761</v>
      </c>
      <c r="K891" s="661" t="s">
        <v>2784</v>
      </c>
      <c r="L891" s="662">
        <v>72.22</v>
      </c>
      <c r="M891" s="662">
        <v>288.88</v>
      </c>
      <c r="N891" s="661">
        <v>4</v>
      </c>
      <c r="O891" s="742">
        <v>1</v>
      </c>
      <c r="P891" s="662">
        <v>144.44</v>
      </c>
      <c r="Q891" s="677">
        <v>0.5</v>
      </c>
      <c r="R891" s="661">
        <v>2</v>
      </c>
      <c r="S891" s="677">
        <v>0.5</v>
      </c>
      <c r="T891" s="742">
        <v>0.5</v>
      </c>
      <c r="U891" s="700">
        <v>0.5</v>
      </c>
    </row>
    <row r="892" spans="1:21" ht="14.4" customHeight="1" x14ac:dyDescent="0.3">
      <c r="A892" s="660">
        <v>21</v>
      </c>
      <c r="B892" s="661" t="s">
        <v>572</v>
      </c>
      <c r="C892" s="661">
        <v>89301212</v>
      </c>
      <c r="D892" s="740" t="s">
        <v>4044</v>
      </c>
      <c r="E892" s="741" t="s">
        <v>2751</v>
      </c>
      <c r="F892" s="661" t="s">
        <v>2725</v>
      </c>
      <c r="G892" s="661" t="s">
        <v>2899</v>
      </c>
      <c r="H892" s="661" t="s">
        <v>573</v>
      </c>
      <c r="I892" s="661" t="s">
        <v>3762</v>
      </c>
      <c r="J892" s="661" t="s">
        <v>1812</v>
      </c>
      <c r="K892" s="661" t="s">
        <v>1813</v>
      </c>
      <c r="L892" s="662">
        <v>33</v>
      </c>
      <c r="M892" s="662">
        <v>66</v>
      </c>
      <c r="N892" s="661">
        <v>2</v>
      </c>
      <c r="O892" s="742">
        <v>1.5</v>
      </c>
      <c r="P892" s="662">
        <v>33</v>
      </c>
      <c r="Q892" s="677">
        <v>0.5</v>
      </c>
      <c r="R892" s="661">
        <v>1</v>
      </c>
      <c r="S892" s="677">
        <v>0.5</v>
      </c>
      <c r="T892" s="742">
        <v>0.5</v>
      </c>
      <c r="U892" s="700">
        <v>0.33333333333333331</v>
      </c>
    </row>
    <row r="893" spans="1:21" ht="14.4" customHeight="1" x14ac:dyDescent="0.3">
      <c r="A893" s="660">
        <v>21</v>
      </c>
      <c r="B893" s="661" t="s">
        <v>572</v>
      </c>
      <c r="C893" s="661">
        <v>89301212</v>
      </c>
      <c r="D893" s="740" t="s">
        <v>4044</v>
      </c>
      <c r="E893" s="741" t="s">
        <v>2751</v>
      </c>
      <c r="F893" s="661" t="s">
        <v>2725</v>
      </c>
      <c r="G893" s="661" t="s">
        <v>3096</v>
      </c>
      <c r="H893" s="661" t="s">
        <v>573</v>
      </c>
      <c r="I893" s="661" t="s">
        <v>3763</v>
      </c>
      <c r="J893" s="661" t="s">
        <v>3764</v>
      </c>
      <c r="K893" s="661" t="s">
        <v>3765</v>
      </c>
      <c r="L893" s="662">
        <v>0</v>
      </c>
      <c r="M893" s="662">
        <v>0</v>
      </c>
      <c r="N893" s="661">
        <v>1</v>
      </c>
      <c r="O893" s="742">
        <v>0.5</v>
      </c>
      <c r="P893" s="662">
        <v>0</v>
      </c>
      <c r="Q893" s="677"/>
      <c r="R893" s="661">
        <v>1</v>
      </c>
      <c r="S893" s="677">
        <v>1</v>
      </c>
      <c r="T893" s="742">
        <v>0.5</v>
      </c>
      <c r="U893" s="700">
        <v>1</v>
      </c>
    </row>
    <row r="894" spans="1:21" ht="14.4" customHeight="1" x14ac:dyDescent="0.3">
      <c r="A894" s="660">
        <v>21</v>
      </c>
      <c r="B894" s="661" t="s">
        <v>572</v>
      </c>
      <c r="C894" s="661">
        <v>89301212</v>
      </c>
      <c r="D894" s="740" t="s">
        <v>4044</v>
      </c>
      <c r="E894" s="741" t="s">
        <v>2751</v>
      </c>
      <c r="F894" s="661" t="s">
        <v>2725</v>
      </c>
      <c r="G894" s="661" t="s">
        <v>2983</v>
      </c>
      <c r="H894" s="661" t="s">
        <v>573</v>
      </c>
      <c r="I894" s="661" t="s">
        <v>3023</v>
      </c>
      <c r="J894" s="661" t="s">
        <v>3024</v>
      </c>
      <c r="K894" s="661" t="s">
        <v>3025</v>
      </c>
      <c r="L894" s="662">
        <v>60.9</v>
      </c>
      <c r="M894" s="662">
        <v>121.8</v>
      </c>
      <c r="N894" s="661">
        <v>2</v>
      </c>
      <c r="O894" s="742">
        <v>0.5</v>
      </c>
      <c r="P894" s="662">
        <v>121.8</v>
      </c>
      <c r="Q894" s="677">
        <v>1</v>
      </c>
      <c r="R894" s="661">
        <v>2</v>
      </c>
      <c r="S894" s="677">
        <v>1</v>
      </c>
      <c r="T894" s="742">
        <v>0.5</v>
      </c>
      <c r="U894" s="700">
        <v>1</v>
      </c>
    </row>
    <row r="895" spans="1:21" ht="14.4" customHeight="1" x14ac:dyDescent="0.3">
      <c r="A895" s="660">
        <v>21</v>
      </c>
      <c r="B895" s="661" t="s">
        <v>572</v>
      </c>
      <c r="C895" s="661">
        <v>89301212</v>
      </c>
      <c r="D895" s="740" t="s">
        <v>4044</v>
      </c>
      <c r="E895" s="741" t="s">
        <v>2751</v>
      </c>
      <c r="F895" s="661" t="s">
        <v>2725</v>
      </c>
      <c r="G895" s="661" t="s">
        <v>3100</v>
      </c>
      <c r="H895" s="661" t="s">
        <v>1429</v>
      </c>
      <c r="I895" s="661" t="s">
        <v>3101</v>
      </c>
      <c r="J895" s="661" t="s">
        <v>3102</v>
      </c>
      <c r="K895" s="661" t="s">
        <v>3103</v>
      </c>
      <c r="L895" s="662">
        <v>2179.9299999999998</v>
      </c>
      <c r="M895" s="662">
        <v>4359.8599999999997</v>
      </c>
      <c r="N895" s="661">
        <v>2</v>
      </c>
      <c r="O895" s="742">
        <v>1</v>
      </c>
      <c r="P895" s="662">
        <v>4359.8599999999997</v>
      </c>
      <c r="Q895" s="677">
        <v>1</v>
      </c>
      <c r="R895" s="661">
        <v>2</v>
      </c>
      <c r="S895" s="677">
        <v>1</v>
      </c>
      <c r="T895" s="742">
        <v>1</v>
      </c>
      <c r="U895" s="700">
        <v>1</v>
      </c>
    </row>
    <row r="896" spans="1:21" ht="14.4" customHeight="1" x14ac:dyDescent="0.3">
      <c r="A896" s="660">
        <v>21</v>
      </c>
      <c r="B896" s="661" t="s">
        <v>572</v>
      </c>
      <c r="C896" s="661">
        <v>89301212</v>
      </c>
      <c r="D896" s="740" t="s">
        <v>4044</v>
      </c>
      <c r="E896" s="741" t="s">
        <v>2751</v>
      </c>
      <c r="F896" s="661" t="s">
        <v>2725</v>
      </c>
      <c r="G896" s="661" t="s">
        <v>3766</v>
      </c>
      <c r="H896" s="661" t="s">
        <v>573</v>
      </c>
      <c r="I896" s="661" t="s">
        <v>3767</v>
      </c>
      <c r="J896" s="661" t="s">
        <v>3768</v>
      </c>
      <c r="K896" s="661" t="s">
        <v>3769</v>
      </c>
      <c r="L896" s="662">
        <v>1434.31</v>
      </c>
      <c r="M896" s="662">
        <v>2868.62</v>
      </c>
      <c r="N896" s="661">
        <v>2</v>
      </c>
      <c r="O896" s="742">
        <v>1</v>
      </c>
      <c r="P896" s="662">
        <v>2868.62</v>
      </c>
      <c r="Q896" s="677">
        <v>1</v>
      </c>
      <c r="R896" s="661">
        <v>2</v>
      </c>
      <c r="S896" s="677">
        <v>1</v>
      </c>
      <c r="T896" s="742">
        <v>1</v>
      </c>
      <c r="U896" s="700">
        <v>1</v>
      </c>
    </row>
    <row r="897" spans="1:21" ht="14.4" customHeight="1" x14ac:dyDescent="0.3">
      <c r="A897" s="660">
        <v>21</v>
      </c>
      <c r="B897" s="661" t="s">
        <v>572</v>
      </c>
      <c r="C897" s="661">
        <v>89301212</v>
      </c>
      <c r="D897" s="740" t="s">
        <v>4044</v>
      </c>
      <c r="E897" s="741" t="s">
        <v>2751</v>
      </c>
      <c r="F897" s="661" t="s">
        <v>2725</v>
      </c>
      <c r="G897" s="661" t="s">
        <v>2985</v>
      </c>
      <c r="H897" s="661" t="s">
        <v>573</v>
      </c>
      <c r="I897" s="661" t="s">
        <v>3770</v>
      </c>
      <c r="J897" s="661" t="s">
        <v>913</v>
      </c>
      <c r="K897" s="661" t="s">
        <v>3771</v>
      </c>
      <c r="L897" s="662">
        <v>0</v>
      </c>
      <c r="M897" s="662">
        <v>0</v>
      </c>
      <c r="N897" s="661">
        <v>3</v>
      </c>
      <c r="O897" s="742">
        <v>2.5</v>
      </c>
      <c r="P897" s="662">
        <v>0</v>
      </c>
      <c r="Q897" s="677"/>
      <c r="R897" s="661">
        <v>2</v>
      </c>
      <c r="S897" s="677">
        <v>0.66666666666666663</v>
      </c>
      <c r="T897" s="742">
        <v>1.5</v>
      </c>
      <c r="U897" s="700">
        <v>0.6</v>
      </c>
    </row>
    <row r="898" spans="1:21" ht="14.4" customHeight="1" x14ac:dyDescent="0.3">
      <c r="A898" s="660">
        <v>21</v>
      </c>
      <c r="B898" s="661" t="s">
        <v>572</v>
      </c>
      <c r="C898" s="661">
        <v>89301212</v>
      </c>
      <c r="D898" s="740" t="s">
        <v>4044</v>
      </c>
      <c r="E898" s="741" t="s">
        <v>2751</v>
      </c>
      <c r="F898" s="661" t="s">
        <v>2725</v>
      </c>
      <c r="G898" s="661" t="s">
        <v>2848</v>
      </c>
      <c r="H898" s="661" t="s">
        <v>1429</v>
      </c>
      <c r="I898" s="661" t="s">
        <v>3104</v>
      </c>
      <c r="J898" s="661" t="s">
        <v>3105</v>
      </c>
      <c r="K898" s="661" t="s">
        <v>1355</v>
      </c>
      <c r="L898" s="662">
        <v>9810.82</v>
      </c>
      <c r="M898" s="662">
        <v>19621.64</v>
      </c>
      <c r="N898" s="661">
        <v>2</v>
      </c>
      <c r="O898" s="742">
        <v>2</v>
      </c>
      <c r="P898" s="662">
        <v>19621.64</v>
      </c>
      <c r="Q898" s="677">
        <v>1</v>
      </c>
      <c r="R898" s="661">
        <v>2</v>
      </c>
      <c r="S898" s="677">
        <v>1</v>
      </c>
      <c r="T898" s="742">
        <v>2</v>
      </c>
      <c r="U898" s="700">
        <v>1</v>
      </c>
    </row>
    <row r="899" spans="1:21" ht="14.4" customHeight="1" x14ac:dyDescent="0.3">
      <c r="A899" s="660">
        <v>21</v>
      </c>
      <c r="B899" s="661" t="s">
        <v>572</v>
      </c>
      <c r="C899" s="661">
        <v>89301212</v>
      </c>
      <c r="D899" s="740" t="s">
        <v>4044</v>
      </c>
      <c r="E899" s="741" t="s">
        <v>2751</v>
      </c>
      <c r="F899" s="661" t="s">
        <v>2725</v>
      </c>
      <c r="G899" s="661" t="s">
        <v>2848</v>
      </c>
      <c r="H899" s="661" t="s">
        <v>1429</v>
      </c>
      <c r="I899" s="661" t="s">
        <v>3321</v>
      </c>
      <c r="J899" s="661" t="s">
        <v>3105</v>
      </c>
      <c r="K899" s="661" t="s">
        <v>1355</v>
      </c>
      <c r="L899" s="662">
        <v>9810.82</v>
      </c>
      <c r="M899" s="662">
        <v>19621.64</v>
      </c>
      <c r="N899" s="661">
        <v>2</v>
      </c>
      <c r="O899" s="742">
        <v>1.5</v>
      </c>
      <c r="P899" s="662">
        <v>19621.64</v>
      </c>
      <c r="Q899" s="677">
        <v>1</v>
      </c>
      <c r="R899" s="661">
        <v>2</v>
      </c>
      <c r="S899" s="677">
        <v>1</v>
      </c>
      <c r="T899" s="742">
        <v>1.5</v>
      </c>
      <c r="U899" s="700">
        <v>1</v>
      </c>
    </row>
    <row r="900" spans="1:21" ht="14.4" customHeight="1" x14ac:dyDescent="0.3">
      <c r="A900" s="660">
        <v>21</v>
      </c>
      <c r="B900" s="661" t="s">
        <v>572</v>
      </c>
      <c r="C900" s="661">
        <v>89301212</v>
      </c>
      <c r="D900" s="740" t="s">
        <v>4044</v>
      </c>
      <c r="E900" s="741" t="s">
        <v>2751</v>
      </c>
      <c r="F900" s="661" t="s">
        <v>2725</v>
      </c>
      <c r="G900" s="661" t="s">
        <v>2988</v>
      </c>
      <c r="H900" s="661" t="s">
        <v>573</v>
      </c>
      <c r="I900" s="661" t="s">
        <v>1632</v>
      </c>
      <c r="J900" s="661" t="s">
        <v>1633</v>
      </c>
      <c r="K900" s="661" t="s">
        <v>2989</v>
      </c>
      <c r="L900" s="662">
        <v>111.72</v>
      </c>
      <c r="M900" s="662">
        <v>111.72</v>
      </c>
      <c r="N900" s="661">
        <v>1</v>
      </c>
      <c r="O900" s="742">
        <v>0.5</v>
      </c>
      <c r="P900" s="662">
        <v>111.72</v>
      </c>
      <c r="Q900" s="677">
        <v>1</v>
      </c>
      <c r="R900" s="661">
        <v>1</v>
      </c>
      <c r="S900" s="677">
        <v>1</v>
      </c>
      <c r="T900" s="742">
        <v>0.5</v>
      </c>
      <c r="U900" s="700">
        <v>1</v>
      </c>
    </row>
    <row r="901" spans="1:21" ht="14.4" customHeight="1" x14ac:dyDescent="0.3">
      <c r="A901" s="660">
        <v>21</v>
      </c>
      <c r="B901" s="661" t="s">
        <v>572</v>
      </c>
      <c r="C901" s="661">
        <v>89301212</v>
      </c>
      <c r="D901" s="740" t="s">
        <v>4044</v>
      </c>
      <c r="E901" s="741" t="s">
        <v>2751</v>
      </c>
      <c r="F901" s="661" t="s">
        <v>2725</v>
      </c>
      <c r="G901" s="661" t="s">
        <v>2988</v>
      </c>
      <c r="H901" s="661" t="s">
        <v>573</v>
      </c>
      <c r="I901" s="661" t="s">
        <v>3670</v>
      </c>
      <c r="J901" s="661" t="s">
        <v>1633</v>
      </c>
      <c r="K901" s="661" t="s">
        <v>3671</v>
      </c>
      <c r="L901" s="662">
        <v>0</v>
      </c>
      <c r="M901" s="662">
        <v>0</v>
      </c>
      <c r="N901" s="661">
        <v>1</v>
      </c>
      <c r="O901" s="742">
        <v>1</v>
      </c>
      <c r="P901" s="662"/>
      <c r="Q901" s="677"/>
      <c r="R901" s="661"/>
      <c r="S901" s="677">
        <v>0</v>
      </c>
      <c r="T901" s="742"/>
      <c r="U901" s="700">
        <v>0</v>
      </c>
    </row>
    <row r="902" spans="1:21" ht="14.4" customHeight="1" x14ac:dyDescent="0.3">
      <c r="A902" s="660">
        <v>21</v>
      </c>
      <c r="B902" s="661" t="s">
        <v>572</v>
      </c>
      <c r="C902" s="661">
        <v>89301212</v>
      </c>
      <c r="D902" s="740" t="s">
        <v>4044</v>
      </c>
      <c r="E902" s="741" t="s">
        <v>2751</v>
      </c>
      <c r="F902" s="661" t="s">
        <v>2725</v>
      </c>
      <c r="G902" s="661" t="s">
        <v>2851</v>
      </c>
      <c r="H902" s="661" t="s">
        <v>573</v>
      </c>
      <c r="I902" s="661" t="s">
        <v>787</v>
      </c>
      <c r="J902" s="661" t="s">
        <v>2853</v>
      </c>
      <c r="K902" s="661" t="s">
        <v>2854</v>
      </c>
      <c r="L902" s="662">
        <v>73.989999999999995</v>
      </c>
      <c r="M902" s="662">
        <v>665.91</v>
      </c>
      <c r="N902" s="661">
        <v>9</v>
      </c>
      <c r="O902" s="742">
        <v>4</v>
      </c>
      <c r="P902" s="662">
        <v>517.92999999999995</v>
      </c>
      <c r="Q902" s="677">
        <v>0.77777777777777779</v>
      </c>
      <c r="R902" s="661">
        <v>7</v>
      </c>
      <c r="S902" s="677">
        <v>0.77777777777777779</v>
      </c>
      <c r="T902" s="742">
        <v>3</v>
      </c>
      <c r="U902" s="700">
        <v>0.75</v>
      </c>
    </row>
    <row r="903" spans="1:21" ht="14.4" customHeight="1" x14ac:dyDescent="0.3">
      <c r="A903" s="660">
        <v>21</v>
      </c>
      <c r="B903" s="661" t="s">
        <v>572</v>
      </c>
      <c r="C903" s="661">
        <v>89301212</v>
      </c>
      <c r="D903" s="740" t="s">
        <v>4044</v>
      </c>
      <c r="E903" s="741" t="s">
        <v>2751</v>
      </c>
      <c r="F903" s="661" t="s">
        <v>2725</v>
      </c>
      <c r="G903" s="661" t="s">
        <v>2851</v>
      </c>
      <c r="H903" s="661" t="s">
        <v>573</v>
      </c>
      <c r="I903" s="661" t="s">
        <v>2852</v>
      </c>
      <c r="J903" s="661" t="s">
        <v>2853</v>
      </c>
      <c r="K903" s="661" t="s">
        <v>2854</v>
      </c>
      <c r="L903" s="662">
        <v>0</v>
      </c>
      <c r="M903" s="662">
        <v>0</v>
      </c>
      <c r="N903" s="661">
        <v>2</v>
      </c>
      <c r="O903" s="742">
        <v>1.5</v>
      </c>
      <c r="P903" s="662">
        <v>0</v>
      </c>
      <c r="Q903" s="677"/>
      <c r="R903" s="661">
        <v>2</v>
      </c>
      <c r="S903" s="677">
        <v>1</v>
      </c>
      <c r="T903" s="742">
        <v>1.5</v>
      </c>
      <c r="U903" s="700">
        <v>1</v>
      </c>
    </row>
    <row r="904" spans="1:21" ht="14.4" customHeight="1" x14ac:dyDescent="0.3">
      <c r="A904" s="660">
        <v>21</v>
      </c>
      <c r="B904" s="661" t="s">
        <v>572</v>
      </c>
      <c r="C904" s="661">
        <v>89301212</v>
      </c>
      <c r="D904" s="740" t="s">
        <v>4044</v>
      </c>
      <c r="E904" s="741" t="s">
        <v>2751</v>
      </c>
      <c r="F904" s="661" t="s">
        <v>2725</v>
      </c>
      <c r="G904" s="661" t="s">
        <v>3508</v>
      </c>
      <c r="H904" s="661" t="s">
        <v>573</v>
      </c>
      <c r="I904" s="661" t="s">
        <v>3772</v>
      </c>
      <c r="J904" s="661" t="s">
        <v>3512</v>
      </c>
      <c r="K904" s="661" t="s">
        <v>3773</v>
      </c>
      <c r="L904" s="662">
        <v>52.75</v>
      </c>
      <c r="M904" s="662">
        <v>105.5</v>
      </c>
      <c r="N904" s="661">
        <v>2</v>
      </c>
      <c r="O904" s="742">
        <v>2</v>
      </c>
      <c r="P904" s="662">
        <v>105.5</v>
      </c>
      <c r="Q904" s="677">
        <v>1</v>
      </c>
      <c r="R904" s="661">
        <v>2</v>
      </c>
      <c r="S904" s="677">
        <v>1</v>
      </c>
      <c r="T904" s="742">
        <v>2</v>
      </c>
      <c r="U904" s="700">
        <v>1</v>
      </c>
    </row>
    <row r="905" spans="1:21" ht="14.4" customHeight="1" x14ac:dyDescent="0.3">
      <c r="A905" s="660">
        <v>21</v>
      </c>
      <c r="B905" s="661" t="s">
        <v>572</v>
      </c>
      <c r="C905" s="661">
        <v>89301212</v>
      </c>
      <c r="D905" s="740" t="s">
        <v>4044</v>
      </c>
      <c r="E905" s="741" t="s">
        <v>2751</v>
      </c>
      <c r="F905" s="661" t="s">
        <v>2725</v>
      </c>
      <c r="G905" s="661" t="s">
        <v>3508</v>
      </c>
      <c r="H905" s="661" t="s">
        <v>573</v>
      </c>
      <c r="I905" s="661" t="s">
        <v>3774</v>
      </c>
      <c r="J905" s="661" t="s">
        <v>3510</v>
      </c>
      <c r="K905" s="661" t="s">
        <v>3775</v>
      </c>
      <c r="L905" s="662">
        <v>29.54</v>
      </c>
      <c r="M905" s="662">
        <v>29.54</v>
      </c>
      <c r="N905" s="661">
        <v>1</v>
      </c>
      <c r="O905" s="742">
        <v>1</v>
      </c>
      <c r="P905" s="662"/>
      <c r="Q905" s="677">
        <v>0</v>
      </c>
      <c r="R905" s="661"/>
      <c r="S905" s="677">
        <v>0</v>
      </c>
      <c r="T905" s="742"/>
      <c r="U905" s="700">
        <v>0</v>
      </c>
    </row>
    <row r="906" spans="1:21" ht="14.4" customHeight="1" x14ac:dyDescent="0.3">
      <c r="A906" s="660">
        <v>21</v>
      </c>
      <c r="B906" s="661" t="s">
        <v>572</v>
      </c>
      <c r="C906" s="661">
        <v>89301212</v>
      </c>
      <c r="D906" s="740" t="s">
        <v>4044</v>
      </c>
      <c r="E906" s="741" t="s">
        <v>2751</v>
      </c>
      <c r="F906" s="661" t="s">
        <v>2725</v>
      </c>
      <c r="G906" s="661" t="s">
        <v>3108</v>
      </c>
      <c r="H906" s="661" t="s">
        <v>573</v>
      </c>
      <c r="I906" s="661" t="s">
        <v>3109</v>
      </c>
      <c r="J906" s="661" t="s">
        <v>3110</v>
      </c>
      <c r="K906" s="661" t="s">
        <v>3111</v>
      </c>
      <c r="L906" s="662">
        <v>3828.13</v>
      </c>
      <c r="M906" s="662">
        <v>7656.26</v>
      </c>
      <c r="N906" s="661">
        <v>2</v>
      </c>
      <c r="O906" s="742">
        <v>2</v>
      </c>
      <c r="P906" s="662">
        <v>3828.13</v>
      </c>
      <c r="Q906" s="677">
        <v>0.5</v>
      </c>
      <c r="R906" s="661">
        <v>1</v>
      </c>
      <c r="S906" s="677">
        <v>0.5</v>
      </c>
      <c r="T906" s="742">
        <v>1</v>
      </c>
      <c r="U906" s="700">
        <v>0.5</v>
      </c>
    </row>
    <row r="907" spans="1:21" ht="14.4" customHeight="1" x14ac:dyDescent="0.3">
      <c r="A907" s="660">
        <v>21</v>
      </c>
      <c r="B907" s="661" t="s">
        <v>572</v>
      </c>
      <c r="C907" s="661">
        <v>89301212</v>
      </c>
      <c r="D907" s="740" t="s">
        <v>4044</v>
      </c>
      <c r="E907" s="741" t="s">
        <v>2751</v>
      </c>
      <c r="F907" s="661" t="s">
        <v>2725</v>
      </c>
      <c r="G907" s="661" t="s">
        <v>3329</v>
      </c>
      <c r="H907" s="661" t="s">
        <v>573</v>
      </c>
      <c r="I907" s="661" t="s">
        <v>3330</v>
      </c>
      <c r="J907" s="661" t="s">
        <v>3331</v>
      </c>
      <c r="K907" s="661" t="s">
        <v>3332</v>
      </c>
      <c r="L907" s="662">
        <v>5927.29</v>
      </c>
      <c r="M907" s="662">
        <v>17781.87</v>
      </c>
      <c r="N907" s="661">
        <v>3</v>
      </c>
      <c r="O907" s="742">
        <v>2</v>
      </c>
      <c r="P907" s="662">
        <v>17781.87</v>
      </c>
      <c r="Q907" s="677">
        <v>1</v>
      </c>
      <c r="R907" s="661">
        <v>3</v>
      </c>
      <c r="S907" s="677">
        <v>1</v>
      </c>
      <c r="T907" s="742">
        <v>2</v>
      </c>
      <c r="U907" s="700">
        <v>1</v>
      </c>
    </row>
    <row r="908" spans="1:21" ht="14.4" customHeight="1" x14ac:dyDescent="0.3">
      <c r="A908" s="660">
        <v>21</v>
      </c>
      <c r="B908" s="661" t="s">
        <v>572</v>
      </c>
      <c r="C908" s="661">
        <v>89301212</v>
      </c>
      <c r="D908" s="740" t="s">
        <v>4044</v>
      </c>
      <c r="E908" s="741" t="s">
        <v>2751</v>
      </c>
      <c r="F908" s="661" t="s">
        <v>2725</v>
      </c>
      <c r="G908" s="661" t="s">
        <v>2799</v>
      </c>
      <c r="H908" s="661" t="s">
        <v>573</v>
      </c>
      <c r="I908" s="661" t="s">
        <v>706</v>
      </c>
      <c r="J908" s="661" t="s">
        <v>707</v>
      </c>
      <c r="K908" s="661" t="s">
        <v>2800</v>
      </c>
      <c r="L908" s="662">
        <v>733.55</v>
      </c>
      <c r="M908" s="662">
        <v>2200.6499999999996</v>
      </c>
      <c r="N908" s="661">
        <v>3</v>
      </c>
      <c r="O908" s="742">
        <v>1.5</v>
      </c>
      <c r="P908" s="662">
        <v>2200.6499999999996</v>
      </c>
      <c r="Q908" s="677">
        <v>1</v>
      </c>
      <c r="R908" s="661">
        <v>3</v>
      </c>
      <c r="S908" s="677">
        <v>1</v>
      </c>
      <c r="T908" s="742">
        <v>1.5</v>
      </c>
      <c r="U908" s="700">
        <v>1</v>
      </c>
    </row>
    <row r="909" spans="1:21" ht="14.4" customHeight="1" x14ac:dyDescent="0.3">
      <c r="A909" s="660">
        <v>21</v>
      </c>
      <c r="B909" s="661" t="s">
        <v>572</v>
      </c>
      <c r="C909" s="661">
        <v>89301212</v>
      </c>
      <c r="D909" s="740" t="s">
        <v>4044</v>
      </c>
      <c r="E909" s="741" t="s">
        <v>2751</v>
      </c>
      <c r="F909" s="661" t="s">
        <v>2725</v>
      </c>
      <c r="G909" s="661" t="s">
        <v>3337</v>
      </c>
      <c r="H909" s="661" t="s">
        <v>1429</v>
      </c>
      <c r="I909" s="661" t="s">
        <v>3338</v>
      </c>
      <c r="J909" s="661" t="s">
        <v>3339</v>
      </c>
      <c r="K909" s="661" t="s">
        <v>3340</v>
      </c>
      <c r="L909" s="662">
        <v>187.41</v>
      </c>
      <c r="M909" s="662">
        <v>374.82</v>
      </c>
      <c r="N909" s="661">
        <v>2</v>
      </c>
      <c r="O909" s="742">
        <v>1</v>
      </c>
      <c r="P909" s="662">
        <v>187.41</v>
      </c>
      <c r="Q909" s="677">
        <v>0.5</v>
      </c>
      <c r="R909" s="661">
        <v>1</v>
      </c>
      <c r="S909" s="677">
        <v>0.5</v>
      </c>
      <c r="T909" s="742">
        <v>0.5</v>
      </c>
      <c r="U909" s="700">
        <v>0.5</v>
      </c>
    </row>
    <row r="910" spans="1:21" ht="14.4" customHeight="1" x14ac:dyDescent="0.3">
      <c r="A910" s="660">
        <v>21</v>
      </c>
      <c r="B910" s="661" t="s">
        <v>572</v>
      </c>
      <c r="C910" s="661">
        <v>89301212</v>
      </c>
      <c r="D910" s="740" t="s">
        <v>4044</v>
      </c>
      <c r="E910" s="741" t="s">
        <v>2751</v>
      </c>
      <c r="F910" s="661" t="s">
        <v>2725</v>
      </c>
      <c r="G910" s="661" t="s">
        <v>2801</v>
      </c>
      <c r="H910" s="661" t="s">
        <v>573</v>
      </c>
      <c r="I910" s="661" t="s">
        <v>1799</v>
      </c>
      <c r="J910" s="661" t="s">
        <v>1016</v>
      </c>
      <c r="K910" s="661" t="s">
        <v>2802</v>
      </c>
      <c r="L910" s="662">
        <v>0</v>
      </c>
      <c r="M910" s="662">
        <v>0</v>
      </c>
      <c r="N910" s="661">
        <v>7</v>
      </c>
      <c r="O910" s="742">
        <v>4.5</v>
      </c>
      <c r="P910" s="662">
        <v>0</v>
      </c>
      <c r="Q910" s="677"/>
      <c r="R910" s="661">
        <v>7</v>
      </c>
      <c r="S910" s="677">
        <v>1</v>
      </c>
      <c r="T910" s="742">
        <v>4.5</v>
      </c>
      <c r="U910" s="700">
        <v>1</v>
      </c>
    </row>
    <row r="911" spans="1:21" ht="14.4" customHeight="1" x14ac:dyDescent="0.3">
      <c r="A911" s="660">
        <v>21</v>
      </c>
      <c r="B911" s="661" t="s">
        <v>572</v>
      </c>
      <c r="C911" s="661">
        <v>89301212</v>
      </c>
      <c r="D911" s="740" t="s">
        <v>4044</v>
      </c>
      <c r="E911" s="741" t="s">
        <v>2751</v>
      </c>
      <c r="F911" s="661" t="s">
        <v>2725</v>
      </c>
      <c r="G911" s="661" t="s">
        <v>3117</v>
      </c>
      <c r="H911" s="661" t="s">
        <v>1429</v>
      </c>
      <c r="I911" s="661" t="s">
        <v>1591</v>
      </c>
      <c r="J911" s="661" t="s">
        <v>1592</v>
      </c>
      <c r="K911" s="661" t="s">
        <v>2646</v>
      </c>
      <c r="L911" s="662">
        <v>769.6</v>
      </c>
      <c r="M911" s="662">
        <v>34632</v>
      </c>
      <c r="N911" s="661">
        <v>45</v>
      </c>
      <c r="O911" s="742">
        <v>15</v>
      </c>
      <c r="P911" s="662">
        <v>20779.199999999997</v>
      </c>
      <c r="Q911" s="677">
        <v>0.59999999999999987</v>
      </c>
      <c r="R911" s="661">
        <v>27</v>
      </c>
      <c r="S911" s="677">
        <v>0.6</v>
      </c>
      <c r="T911" s="742">
        <v>9</v>
      </c>
      <c r="U911" s="700">
        <v>0.6</v>
      </c>
    </row>
    <row r="912" spans="1:21" ht="14.4" customHeight="1" x14ac:dyDescent="0.3">
      <c r="A912" s="660">
        <v>21</v>
      </c>
      <c r="B912" s="661" t="s">
        <v>572</v>
      </c>
      <c r="C912" s="661">
        <v>89301212</v>
      </c>
      <c r="D912" s="740" t="s">
        <v>4044</v>
      </c>
      <c r="E912" s="741" t="s">
        <v>2751</v>
      </c>
      <c r="F912" s="661" t="s">
        <v>2725</v>
      </c>
      <c r="G912" s="661" t="s">
        <v>3117</v>
      </c>
      <c r="H912" s="661" t="s">
        <v>1429</v>
      </c>
      <c r="I912" s="661" t="s">
        <v>3225</v>
      </c>
      <c r="J912" s="661" t="s">
        <v>1592</v>
      </c>
      <c r="K912" s="661" t="s">
        <v>2646</v>
      </c>
      <c r="L912" s="662">
        <v>0</v>
      </c>
      <c r="M912" s="662">
        <v>0</v>
      </c>
      <c r="N912" s="661">
        <v>3</v>
      </c>
      <c r="O912" s="742">
        <v>1</v>
      </c>
      <c r="P912" s="662">
        <v>0</v>
      </c>
      <c r="Q912" s="677"/>
      <c r="R912" s="661">
        <v>3</v>
      </c>
      <c r="S912" s="677">
        <v>1</v>
      </c>
      <c r="T912" s="742">
        <v>1</v>
      </c>
      <c r="U912" s="700">
        <v>1</v>
      </c>
    </row>
    <row r="913" spans="1:21" ht="14.4" customHeight="1" x14ac:dyDescent="0.3">
      <c r="A913" s="660">
        <v>21</v>
      </c>
      <c r="B913" s="661" t="s">
        <v>572</v>
      </c>
      <c r="C913" s="661">
        <v>89301212</v>
      </c>
      <c r="D913" s="740" t="s">
        <v>4044</v>
      </c>
      <c r="E913" s="741" t="s">
        <v>2751</v>
      </c>
      <c r="F913" s="661" t="s">
        <v>2725</v>
      </c>
      <c r="G913" s="661" t="s">
        <v>3117</v>
      </c>
      <c r="H913" s="661" t="s">
        <v>573</v>
      </c>
      <c r="I913" s="661" t="s">
        <v>3776</v>
      </c>
      <c r="J913" s="661" t="s">
        <v>1592</v>
      </c>
      <c r="K913" s="661" t="s">
        <v>3777</v>
      </c>
      <c r="L913" s="662">
        <v>0</v>
      </c>
      <c r="M913" s="662">
        <v>0</v>
      </c>
      <c r="N913" s="661">
        <v>3</v>
      </c>
      <c r="O913" s="742">
        <v>1</v>
      </c>
      <c r="P913" s="662">
        <v>0</v>
      </c>
      <c r="Q913" s="677"/>
      <c r="R913" s="661">
        <v>3</v>
      </c>
      <c r="S913" s="677">
        <v>1</v>
      </c>
      <c r="T913" s="742">
        <v>1</v>
      </c>
      <c r="U913" s="700">
        <v>1</v>
      </c>
    </row>
    <row r="914" spans="1:21" ht="14.4" customHeight="1" x14ac:dyDescent="0.3">
      <c r="A914" s="660">
        <v>21</v>
      </c>
      <c r="B914" s="661" t="s">
        <v>572</v>
      </c>
      <c r="C914" s="661">
        <v>89301212</v>
      </c>
      <c r="D914" s="740" t="s">
        <v>4044</v>
      </c>
      <c r="E914" s="741" t="s">
        <v>2751</v>
      </c>
      <c r="F914" s="661" t="s">
        <v>2725</v>
      </c>
      <c r="G914" s="661" t="s">
        <v>3778</v>
      </c>
      <c r="H914" s="661" t="s">
        <v>573</v>
      </c>
      <c r="I914" s="661" t="s">
        <v>3779</v>
      </c>
      <c r="J914" s="661" t="s">
        <v>3780</v>
      </c>
      <c r="K914" s="661" t="s">
        <v>3781</v>
      </c>
      <c r="L914" s="662">
        <v>0</v>
      </c>
      <c r="M914" s="662">
        <v>0</v>
      </c>
      <c r="N914" s="661">
        <v>2</v>
      </c>
      <c r="O914" s="742">
        <v>1</v>
      </c>
      <c r="P914" s="662"/>
      <c r="Q914" s="677"/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21</v>
      </c>
      <c r="B915" s="661" t="s">
        <v>572</v>
      </c>
      <c r="C915" s="661">
        <v>89301212</v>
      </c>
      <c r="D915" s="740" t="s">
        <v>4044</v>
      </c>
      <c r="E915" s="741" t="s">
        <v>2751</v>
      </c>
      <c r="F915" s="661" t="s">
        <v>2725</v>
      </c>
      <c r="G915" s="661" t="s">
        <v>3036</v>
      </c>
      <c r="H915" s="661" t="s">
        <v>1429</v>
      </c>
      <c r="I915" s="661" t="s">
        <v>3782</v>
      </c>
      <c r="J915" s="661" t="s">
        <v>3783</v>
      </c>
      <c r="K915" s="661" t="s">
        <v>3784</v>
      </c>
      <c r="L915" s="662">
        <v>0</v>
      </c>
      <c r="M915" s="662">
        <v>0</v>
      </c>
      <c r="N915" s="661">
        <v>1</v>
      </c>
      <c r="O915" s="742">
        <v>1</v>
      </c>
      <c r="P915" s="662">
        <v>0</v>
      </c>
      <c r="Q915" s="677"/>
      <c r="R915" s="661">
        <v>1</v>
      </c>
      <c r="S915" s="677">
        <v>1</v>
      </c>
      <c r="T915" s="742">
        <v>1</v>
      </c>
      <c r="U915" s="700">
        <v>1</v>
      </c>
    </row>
    <row r="916" spans="1:21" ht="14.4" customHeight="1" x14ac:dyDescent="0.3">
      <c r="A916" s="660">
        <v>21</v>
      </c>
      <c r="B916" s="661" t="s">
        <v>572</v>
      </c>
      <c r="C916" s="661">
        <v>89301212</v>
      </c>
      <c r="D916" s="740" t="s">
        <v>4044</v>
      </c>
      <c r="E916" s="741" t="s">
        <v>2751</v>
      </c>
      <c r="F916" s="661" t="s">
        <v>2725</v>
      </c>
      <c r="G916" s="661" t="s">
        <v>3036</v>
      </c>
      <c r="H916" s="661" t="s">
        <v>1429</v>
      </c>
      <c r="I916" s="661" t="s">
        <v>3037</v>
      </c>
      <c r="J916" s="661" t="s">
        <v>2274</v>
      </c>
      <c r="K916" s="661" t="s">
        <v>3038</v>
      </c>
      <c r="L916" s="662">
        <v>48.37</v>
      </c>
      <c r="M916" s="662">
        <v>48.37</v>
      </c>
      <c r="N916" s="661">
        <v>1</v>
      </c>
      <c r="O916" s="742">
        <v>0.5</v>
      </c>
      <c r="P916" s="662">
        <v>48.37</v>
      </c>
      <c r="Q916" s="677">
        <v>1</v>
      </c>
      <c r="R916" s="661">
        <v>1</v>
      </c>
      <c r="S916" s="677">
        <v>1</v>
      </c>
      <c r="T916" s="742">
        <v>0.5</v>
      </c>
      <c r="U916" s="700">
        <v>1</v>
      </c>
    </row>
    <row r="917" spans="1:21" ht="14.4" customHeight="1" x14ac:dyDescent="0.3">
      <c r="A917" s="660">
        <v>21</v>
      </c>
      <c r="B917" s="661" t="s">
        <v>572</v>
      </c>
      <c r="C917" s="661">
        <v>89301212</v>
      </c>
      <c r="D917" s="740" t="s">
        <v>4044</v>
      </c>
      <c r="E917" s="741" t="s">
        <v>2751</v>
      </c>
      <c r="F917" s="661" t="s">
        <v>2725</v>
      </c>
      <c r="G917" s="661" t="s">
        <v>3036</v>
      </c>
      <c r="H917" s="661" t="s">
        <v>1429</v>
      </c>
      <c r="I917" s="661" t="s">
        <v>3675</v>
      </c>
      <c r="J917" s="661" t="s">
        <v>3676</v>
      </c>
      <c r="K917" s="661" t="s">
        <v>3677</v>
      </c>
      <c r="L917" s="662">
        <v>82.99</v>
      </c>
      <c r="M917" s="662">
        <v>82.99</v>
      </c>
      <c r="N917" s="661">
        <v>1</v>
      </c>
      <c r="O917" s="742">
        <v>0.5</v>
      </c>
      <c r="P917" s="662"/>
      <c r="Q917" s="677">
        <v>0</v>
      </c>
      <c r="R917" s="661"/>
      <c r="S917" s="677">
        <v>0</v>
      </c>
      <c r="T917" s="742"/>
      <c r="U917" s="700">
        <v>0</v>
      </c>
    </row>
    <row r="918" spans="1:21" ht="14.4" customHeight="1" x14ac:dyDescent="0.3">
      <c r="A918" s="660">
        <v>21</v>
      </c>
      <c r="B918" s="661" t="s">
        <v>572</v>
      </c>
      <c r="C918" s="661">
        <v>89301212</v>
      </c>
      <c r="D918" s="740" t="s">
        <v>4044</v>
      </c>
      <c r="E918" s="741" t="s">
        <v>2751</v>
      </c>
      <c r="F918" s="661" t="s">
        <v>2725</v>
      </c>
      <c r="G918" s="661" t="s">
        <v>3036</v>
      </c>
      <c r="H918" s="661" t="s">
        <v>1429</v>
      </c>
      <c r="I918" s="661" t="s">
        <v>2273</v>
      </c>
      <c r="J918" s="661" t="s">
        <v>2274</v>
      </c>
      <c r="K918" s="661" t="s">
        <v>2275</v>
      </c>
      <c r="L918" s="662">
        <v>48.37</v>
      </c>
      <c r="M918" s="662">
        <v>48.37</v>
      </c>
      <c r="N918" s="661">
        <v>1</v>
      </c>
      <c r="O918" s="742">
        <v>0.5</v>
      </c>
      <c r="P918" s="662"/>
      <c r="Q918" s="677">
        <v>0</v>
      </c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21</v>
      </c>
      <c r="B919" s="661" t="s">
        <v>572</v>
      </c>
      <c r="C919" s="661">
        <v>89301212</v>
      </c>
      <c r="D919" s="740" t="s">
        <v>4044</v>
      </c>
      <c r="E919" s="741" t="s">
        <v>2751</v>
      </c>
      <c r="F919" s="661" t="s">
        <v>2725</v>
      </c>
      <c r="G919" s="661" t="s">
        <v>3121</v>
      </c>
      <c r="H919" s="661" t="s">
        <v>573</v>
      </c>
      <c r="I919" s="661" t="s">
        <v>803</v>
      </c>
      <c r="J919" s="661" t="s">
        <v>804</v>
      </c>
      <c r="K919" s="661" t="s">
        <v>3122</v>
      </c>
      <c r="L919" s="662">
        <v>232.37</v>
      </c>
      <c r="M919" s="662">
        <v>1161.8499999999999</v>
      </c>
      <c r="N919" s="661">
        <v>5</v>
      </c>
      <c r="O919" s="742">
        <v>5</v>
      </c>
      <c r="P919" s="662">
        <v>464.74</v>
      </c>
      <c r="Q919" s="677">
        <v>0.4</v>
      </c>
      <c r="R919" s="661">
        <v>2</v>
      </c>
      <c r="S919" s="677">
        <v>0.4</v>
      </c>
      <c r="T919" s="742">
        <v>2</v>
      </c>
      <c r="U919" s="700">
        <v>0.4</v>
      </c>
    </row>
    <row r="920" spans="1:21" ht="14.4" customHeight="1" x14ac:dyDescent="0.3">
      <c r="A920" s="660">
        <v>21</v>
      </c>
      <c r="B920" s="661" t="s">
        <v>572</v>
      </c>
      <c r="C920" s="661">
        <v>89301212</v>
      </c>
      <c r="D920" s="740" t="s">
        <v>4044</v>
      </c>
      <c r="E920" s="741" t="s">
        <v>2751</v>
      </c>
      <c r="F920" s="661" t="s">
        <v>2725</v>
      </c>
      <c r="G920" s="661" t="s">
        <v>3785</v>
      </c>
      <c r="H920" s="661" t="s">
        <v>573</v>
      </c>
      <c r="I920" s="661" t="s">
        <v>823</v>
      </c>
      <c r="J920" s="661" t="s">
        <v>3786</v>
      </c>
      <c r="K920" s="661" t="s">
        <v>2625</v>
      </c>
      <c r="L920" s="662">
        <v>61.34</v>
      </c>
      <c r="M920" s="662">
        <v>61.34</v>
      </c>
      <c r="N920" s="661">
        <v>1</v>
      </c>
      <c r="O920" s="742">
        <v>1</v>
      </c>
      <c r="P920" s="662">
        <v>61.34</v>
      </c>
      <c r="Q920" s="677">
        <v>1</v>
      </c>
      <c r="R920" s="661">
        <v>1</v>
      </c>
      <c r="S920" s="677">
        <v>1</v>
      </c>
      <c r="T920" s="742">
        <v>1</v>
      </c>
      <c r="U920" s="700">
        <v>1</v>
      </c>
    </row>
    <row r="921" spans="1:21" ht="14.4" customHeight="1" x14ac:dyDescent="0.3">
      <c r="A921" s="660">
        <v>21</v>
      </c>
      <c r="B921" s="661" t="s">
        <v>572</v>
      </c>
      <c r="C921" s="661">
        <v>89301212</v>
      </c>
      <c r="D921" s="740" t="s">
        <v>4044</v>
      </c>
      <c r="E921" s="741" t="s">
        <v>2751</v>
      </c>
      <c r="F921" s="661" t="s">
        <v>2725</v>
      </c>
      <c r="G921" s="661" t="s">
        <v>2804</v>
      </c>
      <c r="H921" s="661" t="s">
        <v>573</v>
      </c>
      <c r="I921" s="661" t="s">
        <v>2805</v>
      </c>
      <c r="J921" s="661" t="s">
        <v>2806</v>
      </c>
      <c r="K921" s="661" t="s">
        <v>2807</v>
      </c>
      <c r="L921" s="662">
        <v>2242.5</v>
      </c>
      <c r="M921" s="662">
        <v>62790</v>
      </c>
      <c r="N921" s="661">
        <v>28</v>
      </c>
      <c r="O921" s="742">
        <v>13</v>
      </c>
      <c r="P921" s="662">
        <v>62790</v>
      </c>
      <c r="Q921" s="677">
        <v>1</v>
      </c>
      <c r="R921" s="661">
        <v>28</v>
      </c>
      <c r="S921" s="677">
        <v>1</v>
      </c>
      <c r="T921" s="742">
        <v>13</v>
      </c>
      <c r="U921" s="700">
        <v>1</v>
      </c>
    </row>
    <row r="922" spans="1:21" ht="14.4" customHeight="1" x14ac:dyDescent="0.3">
      <c r="A922" s="660">
        <v>21</v>
      </c>
      <c r="B922" s="661" t="s">
        <v>572</v>
      </c>
      <c r="C922" s="661">
        <v>89301212</v>
      </c>
      <c r="D922" s="740" t="s">
        <v>4044</v>
      </c>
      <c r="E922" s="741" t="s">
        <v>2751</v>
      </c>
      <c r="F922" s="661" t="s">
        <v>2725</v>
      </c>
      <c r="G922" s="661" t="s">
        <v>2804</v>
      </c>
      <c r="H922" s="661" t="s">
        <v>573</v>
      </c>
      <c r="I922" s="661" t="s">
        <v>3232</v>
      </c>
      <c r="J922" s="661" t="s">
        <v>2057</v>
      </c>
      <c r="K922" s="661" t="s">
        <v>2058</v>
      </c>
      <c r="L922" s="662">
        <v>1121.25</v>
      </c>
      <c r="M922" s="662">
        <v>3363.75</v>
      </c>
      <c r="N922" s="661">
        <v>3</v>
      </c>
      <c r="O922" s="742">
        <v>1</v>
      </c>
      <c r="P922" s="662">
        <v>3363.75</v>
      </c>
      <c r="Q922" s="677">
        <v>1</v>
      </c>
      <c r="R922" s="661">
        <v>3</v>
      </c>
      <c r="S922" s="677">
        <v>1</v>
      </c>
      <c r="T922" s="742">
        <v>1</v>
      </c>
      <c r="U922" s="700">
        <v>1</v>
      </c>
    </row>
    <row r="923" spans="1:21" ht="14.4" customHeight="1" x14ac:dyDescent="0.3">
      <c r="A923" s="660">
        <v>21</v>
      </c>
      <c r="B923" s="661" t="s">
        <v>572</v>
      </c>
      <c r="C923" s="661">
        <v>89301212</v>
      </c>
      <c r="D923" s="740" t="s">
        <v>4044</v>
      </c>
      <c r="E923" s="741" t="s">
        <v>2751</v>
      </c>
      <c r="F923" s="661" t="s">
        <v>2725</v>
      </c>
      <c r="G923" s="661" t="s">
        <v>2804</v>
      </c>
      <c r="H923" s="661" t="s">
        <v>573</v>
      </c>
      <c r="I923" s="661" t="s">
        <v>3787</v>
      </c>
      <c r="J923" s="661" t="s">
        <v>2806</v>
      </c>
      <c r="K923" s="661" t="s">
        <v>2807</v>
      </c>
      <c r="L923" s="662">
        <v>2242.5</v>
      </c>
      <c r="M923" s="662">
        <v>4485</v>
      </c>
      <c r="N923" s="661">
        <v>2</v>
      </c>
      <c r="O923" s="742">
        <v>0.5</v>
      </c>
      <c r="P923" s="662">
        <v>4485</v>
      </c>
      <c r="Q923" s="677">
        <v>1</v>
      </c>
      <c r="R923" s="661">
        <v>2</v>
      </c>
      <c r="S923" s="677">
        <v>1</v>
      </c>
      <c r="T923" s="742">
        <v>0.5</v>
      </c>
      <c r="U923" s="700">
        <v>1</v>
      </c>
    </row>
    <row r="924" spans="1:21" ht="14.4" customHeight="1" x14ac:dyDescent="0.3">
      <c r="A924" s="660">
        <v>21</v>
      </c>
      <c r="B924" s="661" t="s">
        <v>572</v>
      </c>
      <c r="C924" s="661">
        <v>89301212</v>
      </c>
      <c r="D924" s="740" t="s">
        <v>4044</v>
      </c>
      <c r="E924" s="741" t="s">
        <v>2751</v>
      </c>
      <c r="F924" s="661" t="s">
        <v>2725</v>
      </c>
      <c r="G924" s="661" t="s">
        <v>3039</v>
      </c>
      <c r="H924" s="661" t="s">
        <v>1429</v>
      </c>
      <c r="I924" s="661" t="s">
        <v>3788</v>
      </c>
      <c r="J924" s="661" t="s">
        <v>2200</v>
      </c>
      <c r="K924" s="661" t="s">
        <v>1355</v>
      </c>
      <c r="L924" s="662">
        <v>101.69</v>
      </c>
      <c r="M924" s="662">
        <v>101.69</v>
      </c>
      <c r="N924" s="661">
        <v>1</v>
      </c>
      <c r="O924" s="742">
        <v>0.5</v>
      </c>
      <c r="P924" s="662">
        <v>101.69</v>
      </c>
      <c r="Q924" s="677">
        <v>1</v>
      </c>
      <c r="R924" s="661">
        <v>1</v>
      </c>
      <c r="S924" s="677">
        <v>1</v>
      </c>
      <c r="T924" s="742">
        <v>0.5</v>
      </c>
      <c r="U924" s="700">
        <v>1</v>
      </c>
    </row>
    <row r="925" spans="1:21" ht="14.4" customHeight="1" x14ac:dyDescent="0.3">
      <c r="A925" s="660">
        <v>21</v>
      </c>
      <c r="B925" s="661" t="s">
        <v>572</v>
      </c>
      <c r="C925" s="661">
        <v>89301212</v>
      </c>
      <c r="D925" s="740" t="s">
        <v>4044</v>
      </c>
      <c r="E925" s="741" t="s">
        <v>2751</v>
      </c>
      <c r="F925" s="661" t="s">
        <v>2725</v>
      </c>
      <c r="G925" s="661" t="s">
        <v>3039</v>
      </c>
      <c r="H925" s="661" t="s">
        <v>1429</v>
      </c>
      <c r="I925" s="661" t="s">
        <v>2199</v>
      </c>
      <c r="J925" s="661" t="s">
        <v>2200</v>
      </c>
      <c r="K925" s="661" t="s">
        <v>2676</v>
      </c>
      <c r="L925" s="662">
        <v>50.85</v>
      </c>
      <c r="M925" s="662">
        <v>50.85</v>
      </c>
      <c r="N925" s="661">
        <v>1</v>
      </c>
      <c r="O925" s="742">
        <v>0.5</v>
      </c>
      <c r="P925" s="662">
        <v>50.85</v>
      </c>
      <c r="Q925" s="677">
        <v>1</v>
      </c>
      <c r="R925" s="661">
        <v>1</v>
      </c>
      <c r="S925" s="677">
        <v>1</v>
      </c>
      <c r="T925" s="742">
        <v>0.5</v>
      </c>
      <c r="U925" s="700">
        <v>1</v>
      </c>
    </row>
    <row r="926" spans="1:21" ht="14.4" customHeight="1" x14ac:dyDescent="0.3">
      <c r="A926" s="660">
        <v>21</v>
      </c>
      <c r="B926" s="661" t="s">
        <v>572</v>
      </c>
      <c r="C926" s="661">
        <v>89301212</v>
      </c>
      <c r="D926" s="740" t="s">
        <v>4044</v>
      </c>
      <c r="E926" s="741" t="s">
        <v>2751</v>
      </c>
      <c r="F926" s="661" t="s">
        <v>2725</v>
      </c>
      <c r="G926" s="661" t="s">
        <v>2771</v>
      </c>
      <c r="H926" s="661" t="s">
        <v>573</v>
      </c>
      <c r="I926" s="661" t="s">
        <v>855</v>
      </c>
      <c r="J926" s="661" t="s">
        <v>2772</v>
      </c>
      <c r="K926" s="661" t="s">
        <v>2773</v>
      </c>
      <c r="L926" s="662">
        <v>53.57</v>
      </c>
      <c r="M926" s="662">
        <v>53.57</v>
      </c>
      <c r="N926" s="661">
        <v>1</v>
      </c>
      <c r="O926" s="742">
        <v>0.5</v>
      </c>
      <c r="P926" s="662"/>
      <c r="Q926" s="677">
        <v>0</v>
      </c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21</v>
      </c>
      <c r="B927" s="661" t="s">
        <v>572</v>
      </c>
      <c r="C927" s="661">
        <v>89301212</v>
      </c>
      <c r="D927" s="740" t="s">
        <v>4044</v>
      </c>
      <c r="E927" s="741" t="s">
        <v>2751</v>
      </c>
      <c r="F927" s="661" t="s">
        <v>2725</v>
      </c>
      <c r="G927" s="661" t="s">
        <v>2809</v>
      </c>
      <c r="H927" s="661" t="s">
        <v>573</v>
      </c>
      <c r="I927" s="661" t="s">
        <v>3237</v>
      </c>
      <c r="J927" s="661" t="s">
        <v>1391</v>
      </c>
      <c r="K927" s="661" t="s">
        <v>2812</v>
      </c>
      <c r="L927" s="662">
        <v>0</v>
      </c>
      <c r="M927" s="662">
        <v>0</v>
      </c>
      <c r="N927" s="661">
        <v>2</v>
      </c>
      <c r="O927" s="742">
        <v>1</v>
      </c>
      <c r="P927" s="662"/>
      <c r="Q927" s="677"/>
      <c r="R927" s="661"/>
      <c r="S927" s="677">
        <v>0</v>
      </c>
      <c r="T927" s="742"/>
      <c r="U927" s="700">
        <v>0</v>
      </c>
    </row>
    <row r="928" spans="1:21" ht="14.4" customHeight="1" x14ac:dyDescent="0.3">
      <c r="A928" s="660">
        <v>21</v>
      </c>
      <c r="B928" s="661" t="s">
        <v>572</v>
      </c>
      <c r="C928" s="661">
        <v>89301212</v>
      </c>
      <c r="D928" s="740" t="s">
        <v>4044</v>
      </c>
      <c r="E928" s="741" t="s">
        <v>2751</v>
      </c>
      <c r="F928" s="661" t="s">
        <v>2725</v>
      </c>
      <c r="G928" s="661" t="s">
        <v>2813</v>
      </c>
      <c r="H928" s="661" t="s">
        <v>1429</v>
      </c>
      <c r="I928" s="661" t="s">
        <v>2828</v>
      </c>
      <c r="J928" s="661" t="s">
        <v>1447</v>
      </c>
      <c r="K928" s="661" t="s">
        <v>2829</v>
      </c>
      <c r="L928" s="662">
        <v>543.39</v>
      </c>
      <c r="M928" s="662">
        <v>1630.17</v>
      </c>
      <c r="N928" s="661">
        <v>3</v>
      </c>
      <c r="O928" s="742">
        <v>0.5</v>
      </c>
      <c r="P928" s="662">
        <v>1630.17</v>
      </c>
      <c r="Q928" s="677">
        <v>1</v>
      </c>
      <c r="R928" s="661">
        <v>3</v>
      </c>
      <c r="S928" s="677">
        <v>1</v>
      </c>
      <c r="T928" s="742">
        <v>0.5</v>
      </c>
      <c r="U928" s="700">
        <v>1</v>
      </c>
    </row>
    <row r="929" spans="1:21" ht="14.4" customHeight="1" x14ac:dyDescent="0.3">
      <c r="A929" s="660">
        <v>21</v>
      </c>
      <c r="B929" s="661" t="s">
        <v>572</v>
      </c>
      <c r="C929" s="661">
        <v>89301212</v>
      </c>
      <c r="D929" s="740" t="s">
        <v>4044</v>
      </c>
      <c r="E929" s="741" t="s">
        <v>2751</v>
      </c>
      <c r="F929" s="661" t="s">
        <v>2725</v>
      </c>
      <c r="G929" s="661" t="s">
        <v>2813</v>
      </c>
      <c r="H929" s="661" t="s">
        <v>1429</v>
      </c>
      <c r="I929" s="661" t="s">
        <v>2859</v>
      </c>
      <c r="J929" s="661" t="s">
        <v>1447</v>
      </c>
      <c r="K929" s="661" t="s">
        <v>2622</v>
      </c>
      <c r="L929" s="662">
        <v>815.1</v>
      </c>
      <c r="M929" s="662">
        <v>6520.8</v>
      </c>
      <c r="N929" s="661">
        <v>8</v>
      </c>
      <c r="O929" s="742">
        <v>2.5</v>
      </c>
      <c r="P929" s="662">
        <v>6520.8</v>
      </c>
      <c r="Q929" s="677">
        <v>1</v>
      </c>
      <c r="R929" s="661">
        <v>8</v>
      </c>
      <c r="S929" s="677">
        <v>1</v>
      </c>
      <c r="T929" s="742">
        <v>2.5</v>
      </c>
      <c r="U929" s="700">
        <v>1</v>
      </c>
    </row>
    <row r="930" spans="1:21" ht="14.4" customHeight="1" x14ac:dyDescent="0.3">
      <c r="A930" s="660">
        <v>21</v>
      </c>
      <c r="B930" s="661" t="s">
        <v>572</v>
      </c>
      <c r="C930" s="661">
        <v>89301212</v>
      </c>
      <c r="D930" s="740" t="s">
        <v>4044</v>
      </c>
      <c r="E930" s="741" t="s">
        <v>2751</v>
      </c>
      <c r="F930" s="661" t="s">
        <v>2725</v>
      </c>
      <c r="G930" s="661" t="s">
        <v>2813</v>
      </c>
      <c r="H930" s="661" t="s">
        <v>1429</v>
      </c>
      <c r="I930" s="661" t="s">
        <v>1480</v>
      </c>
      <c r="J930" s="661" t="s">
        <v>1481</v>
      </c>
      <c r="K930" s="661" t="s">
        <v>2622</v>
      </c>
      <c r="L930" s="662">
        <v>1385.62</v>
      </c>
      <c r="M930" s="662">
        <v>9699.34</v>
      </c>
      <c r="N930" s="661">
        <v>7</v>
      </c>
      <c r="O930" s="742">
        <v>2.5</v>
      </c>
      <c r="P930" s="662"/>
      <c r="Q930" s="677">
        <v>0</v>
      </c>
      <c r="R930" s="661"/>
      <c r="S930" s="677">
        <v>0</v>
      </c>
      <c r="T930" s="742"/>
      <c r="U930" s="700">
        <v>0</v>
      </c>
    </row>
    <row r="931" spans="1:21" ht="14.4" customHeight="1" x14ac:dyDescent="0.3">
      <c r="A931" s="660">
        <v>21</v>
      </c>
      <c r="B931" s="661" t="s">
        <v>572</v>
      </c>
      <c r="C931" s="661">
        <v>89301212</v>
      </c>
      <c r="D931" s="740" t="s">
        <v>4044</v>
      </c>
      <c r="E931" s="741" t="s">
        <v>2751</v>
      </c>
      <c r="F931" s="661" t="s">
        <v>2725</v>
      </c>
      <c r="G931" s="661" t="s">
        <v>3128</v>
      </c>
      <c r="H931" s="661" t="s">
        <v>1429</v>
      </c>
      <c r="I931" s="661" t="s">
        <v>3364</v>
      </c>
      <c r="J931" s="661" t="s">
        <v>1436</v>
      </c>
      <c r="K931" s="661" t="s">
        <v>3365</v>
      </c>
      <c r="L931" s="662">
        <v>0</v>
      </c>
      <c r="M931" s="662">
        <v>0</v>
      </c>
      <c r="N931" s="661">
        <v>2</v>
      </c>
      <c r="O931" s="742">
        <v>2</v>
      </c>
      <c r="P931" s="662">
        <v>0</v>
      </c>
      <c r="Q931" s="677"/>
      <c r="R931" s="661">
        <v>1</v>
      </c>
      <c r="S931" s="677">
        <v>0.5</v>
      </c>
      <c r="T931" s="742">
        <v>1</v>
      </c>
      <c r="U931" s="700">
        <v>0.5</v>
      </c>
    </row>
    <row r="932" spans="1:21" ht="14.4" customHeight="1" x14ac:dyDescent="0.3">
      <c r="A932" s="660">
        <v>21</v>
      </c>
      <c r="B932" s="661" t="s">
        <v>572</v>
      </c>
      <c r="C932" s="661">
        <v>89301212</v>
      </c>
      <c r="D932" s="740" t="s">
        <v>4044</v>
      </c>
      <c r="E932" s="741" t="s">
        <v>2751</v>
      </c>
      <c r="F932" s="661" t="s">
        <v>2725</v>
      </c>
      <c r="G932" s="661" t="s">
        <v>3128</v>
      </c>
      <c r="H932" s="661" t="s">
        <v>573</v>
      </c>
      <c r="I932" s="661" t="s">
        <v>2047</v>
      </c>
      <c r="J932" s="661" t="s">
        <v>1436</v>
      </c>
      <c r="K932" s="661" t="s">
        <v>3366</v>
      </c>
      <c r="L932" s="662">
        <v>48.42</v>
      </c>
      <c r="M932" s="662">
        <v>338.94</v>
      </c>
      <c r="N932" s="661">
        <v>7</v>
      </c>
      <c r="O932" s="742">
        <v>3</v>
      </c>
      <c r="P932" s="662">
        <v>193.68</v>
      </c>
      <c r="Q932" s="677">
        <v>0.57142857142857151</v>
      </c>
      <c r="R932" s="661">
        <v>4</v>
      </c>
      <c r="S932" s="677">
        <v>0.5714285714285714</v>
      </c>
      <c r="T932" s="742">
        <v>2</v>
      </c>
      <c r="U932" s="700">
        <v>0.66666666666666663</v>
      </c>
    </row>
    <row r="933" spans="1:21" ht="14.4" customHeight="1" x14ac:dyDescent="0.3">
      <c r="A933" s="660">
        <v>21</v>
      </c>
      <c r="B933" s="661" t="s">
        <v>572</v>
      </c>
      <c r="C933" s="661">
        <v>89301212</v>
      </c>
      <c r="D933" s="740" t="s">
        <v>4044</v>
      </c>
      <c r="E933" s="741" t="s">
        <v>2751</v>
      </c>
      <c r="F933" s="661" t="s">
        <v>2725</v>
      </c>
      <c r="G933" s="661" t="s">
        <v>2765</v>
      </c>
      <c r="H933" s="661" t="s">
        <v>573</v>
      </c>
      <c r="I933" s="661" t="s">
        <v>725</v>
      </c>
      <c r="J933" s="661" t="s">
        <v>726</v>
      </c>
      <c r="K933" s="661" t="s">
        <v>727</v>
      </c>
      <c r="L933" s="662">
        <v>301.2</v>
      </c>
      <c r="M933" s="662">
        <v>2710.8</v>
      </c>
      <c r="N933" s="661">
        <v>9</v>
      </c>
      <c r="O933" s="742">
        <v>5</v>
      </c>
      <c r="P933" s="662">
        <v>1807.2</v>
      </c>
      <c r="Q933" s="677">
        <v>0.66666666666666663</v>
      </c>
      <c r="R933" s="661">
        <v>6</v>
      </c>
      <c r="S933" s="677">
        <v>0.66666666666666663</v>
      </c>
      <c r="T933" s="742">
        <v>3.5</v>
      </c>
      <c r="U933" s="700">
        <v>0.7</v>
      </c>
    </row>
    <row r="934" spans="1:21" ht="14.4" customHeight="1" x14ac:dyDescent="0.3">
      <c r="A934" s="660">
        <v>21</v>
      </c>
      <c r="B934" s="661" t="s">
        <v>572</v>
      </c>
      <c r="C934" s="661">
        <v>89301212</v>
      </c>
      <c r="D934" s="740" t="s">
        <v>4044</v>
      </c>
      <c r="E934" s="741" t="s">
        <v>2751</v>
      </c>
      <c r="F934" s="661" t="s">
        <v>2725</v>
      </c>
      <c r="G934" s="661" t="s">
        <v>2760</v>
      </c>
      <c r="H934" s="661" t="s">
        <v>1429</v>
      </c>
      <c r="I934" s="661" t="s">
        <v>1538</v>
      </c>
      <c r="J934" s="661" t="s">
        <v>1539</v>
      </c>
      <c r="K934" s="661" t="s">
        <v>1540</v>
      </c>
      <c r="L934" s="662">
        <v>475.77</v>
      </c>
      <c r="M934" s="662">
        <v>17127.720000000008</v>
      </c>
      <c r="N934" s="661">
        <v>36</v>
      </c>
      <c r="O934" s="742">
        <v>28</v>
      </c>
      <c r="P934" s="662">
        <v>14748.87000000001</v>
      </c>
      <c r="Q934" s="677">
        <v>0.86111111111111127</v>
      </c>
      <c r="R934" s="661">
        <v>31</v>
      </c>
      <c r="S934" s="677">
        <v>0.86111111111111116</v>
      </c>
      <c r="T934" s="742">
        <v>24.5</v>
      </c>
      <c r="U934" s="700">
        <v>0.875</v>
      </c>
    </row>
    <row r="935" spans="1:21" ht="14.4" customHeight="1" x14ac:dyDescent="0.3">
      <c r="A935" s="660">
        <v>21</v>
      </c>
      <c r="B935" s="661" t="s">
        <v>572</v>
      </c>
      <c r="C935" s="661">
        <v>89301212</v>
      </c>
      <c r="D935" s="740" t="s">
        <v>4044</v>
      </c>
      <c r="E935" s="741" t="s">
        <v>2751</v>
      </c>
      <c r="F935" s="661" t="s">
        <v>2725</v>
      </c>
      <c r="G935" s="661" t="s">
        <v>2760</v>
      </c>
      <c r="H935" s="661" t="s">
        <v>1429</v>
      </c>
      <c r="I935" s="661" t="s">
        <v>1553</v>
      </c>
      <c r="J935" s="661" t="s">
        <v>1554</v>
      </c>
      <c r="K935" s="661" t="s">
        <v>2613</v>
      </c>
      <c r="L935" s="662">
        <v>1300.49</v>
      </c>
      <c r="M935" s="662">
        <v>16906.37</v>
      </c>
      <c r="N935" s="661">
        <v>13</v>
      </c>
      <c r="O935" s="742">
        <v>7.5</v>
      </c>
      <c r="P935" s="662">
        <v>11704.41</v>
      </c>
      <c r="Q935" s="677">
        <v>0.69230769230769229</v>
      </c>
      <c r="R935" s="661">
        <v>9</v>
      </c>
      <c r="S935" s="677">
        <v>0.69230769230769229</v>
      </c>
      <c r="T935" s="742">
        <v>5</v>
      </c>
      <c r="U935" s="700">
        <v>0.66666666666666663</v>
      </c>
    </row>
    <row r="936" spans="1:21" ht="14.4" customHeight="1" x14ac:dyDescent="0.3">
      <c r="A936" s="660">
        <v>21</v>
      </c>
      <c r="B936" s="661" t="s">
        <v>572</v>
      </c>
      <c r="C936" s="661">
        <v>89301212</v>
      </c>
      <c r="D936" s="740" t="s">
        <v>4044</v>
      </c>
      <c r="E936" s="741" t="s">
        <v>2751</v>
      </c>
      <c r="F936" s="661" t="s">
        <v>2725</v>
      </c>
      <c r="G936" s="661" t="s">
        <v>3379</v>
      </c>
      <c r="H936" s="661" t="s">
        <v>573</v>
      </c>
      <c r="I936" s="661" t="s">
        <v>3380</v>
      </c>
      <c r="J936" s="661" t="s">
        <v>3381</v>
      </c>
      <c r="K936" s="661" t="s">
        <v>3382</v>
      </c>
      <c r="L936" s="662">
        <v>998.95</v>
      </c>
      <c r="M936" s="662">
        <v>1997.9</v>
      </c>
      <c r="N936" s="661">
        <v>2</v>
      </c>
      <c r="O936" s="742">
        <v>1</v>
      </c>
      <c r="P936" s="662">
        <v>1997.9</v>
      </c>
      <c r="Q936" s="677">
        <v>1</v>
      </c>
      <c r="R936" s="661">
        <v>2</v>
      </c>
      <c r="S936" s="677">
        <v>1</v>
      </c>
      <c r="T936" s="742">
        <v>1</v>
      </c>
      <c r="U936" s="700">
        <v>1</v>
      </c>
    </row>
    <row r="937" spans="1:21" ht="14.4" customHeight="1" x14ac:dyDescent="0.3">
      <c r="A937" s="660">
        <v>21</v>
      </c>
      <c r="B937" s="661" t="s">
        <v>572</v>
      </c>
      <c r="C937" s="661">
        <v>89301212</v>
      </c>
      <c r="D937" s="740" t="s">
        <v>4044</v>
      </c>
      <c r="E937" s="741" t="s">
        <v>2751</v>
      </c>
      <c r="F937" s="661" t="s">
        <v>2725</v>
      </c>
      <c r="G937" s="661" t="s">
        <v>3047</v>
      </c>
      <c r="H937" s="661" t="s">
        <v>573</v>
      </c>
      <c r="I937" s="661" t="s">
        <v>3048</v>
      </c>
      <c r="J937" s="661" t="s">
        <v>954</v>
      </c>
      <c r="K937" s="661" t="s">
        <v>3049</v>
      </c>
      <c r="L937" s="662">
        <v>0</v>
      </c>
      <c r="M937" s="662">
        <v>0</v>
      </c>
      <c r="N937" s="661">
        <v>2</v>
      </c>
      <c r="O937" s="742">
        <v>1</v>
      </c>
      <c r="P937" s="662">
        <v>0</v>
      </c>
      <c r="Q937" s="677"/>
      <c r="R937" s="661">
        <v>2</v>
      </c>
      <c r="S937" s="677">
        <v>1</v>
      </c>
      <c r="T937" s="742">
        <v>1</v>
      </c>
      <c r="U937" s="700">
        <v>1</v>
      </c>
    </row>
    <row r="938" spans="1:21" ht="14.4" customHeight="1" x14ac:dyDescent="0.3">
      <c r="A938" s="660">
        <v>21</v>
      </c>
      <c r="B938" s="661" t="s">
        <v>572</v>
      </c>
      <c r="C938" s="661">
        <v>89301212</v>
      </c>
      <c r="D938" s="740" t="s">
        <v>4044</v>
      </c>
      <c r="E938" s="741" t="s">
        <v>2751</v>
      </c>
      <c r="F938" s="661" t="s">
        <v>2725</v>
      </c>
      <c r="G938" s="661" t="s">
        <v>3388</v>
      </c>
      <c r="H938" s="661" t="s">
        <v>573</v>
      </c>
      <c r="I938" s="661" t="s">
        <v>3789</v>
      </c>
      <c r="J938" s="661" t="s">
        <v>1513</v>
      </c>
      <c r="K938" s="661" t="s">
        <v>3790</v>
      </c>
      <c r="L938" s="662">
        <v>0</v>
      </c>
      <c r="M938" s="662">
        <v>0</v>
      </c>
      <c r="N938" s="661">
        <v>1</v>
      </c>
      <c r="O938" s="742">
        <v>1</v>
      </c>
      <c r="P938" s="662">
        <v>0</v>
      </c>
      <c r="Q938" s="677"/>
      <c r="R938" s="661">
        <v>1</v>
      </c>
      <c r="S938" s="677">
        <v>1</v>
      </c>
      <c r="T938" s="742">
        <v>1</v>
      </c>
      <c r="U938" s="700">
        <v>1</v>
      </c>
    </row>
    <row r="939" spans="1:21" ht="14.4" customHeight="1" x14ac:dyDescent="0.3">
      <c r="A939" s="660">
        <v>21</v>
      </c>
      <c r="B939" s="661" t="s">
        <v>572</v>
      </c>
      <c r="C939" s="661">
        <v>89301212</v>
      </c>
      <c r="D939" s="740" t="s">
        <v>4044</v>
      </c>
      <c r="E939" s="741" t="s">
        <v>2751</v>
      </c>
      <c r="F939" s="661" t="s">
        <v>2725</v>
      </c>
      <c r="G939" s="661" t="s">
        <v>3388</v>
      </c>
      <c r="H939" s="661" t="s">
        <v>1429</v>
      </c>
      <c r="I939" s="661" t="s">
        <v>3698</v>
      </c>
      <c r="J939" s="661" t="s">
        <v>1513</v>
      </c>
      <c r="K939" s="661" t="s">
        <v>3007</v>
      </c>
      <c r="L939" s="662">
        <v>160.88999999999999</v>
      </c>
      <c r="M939" s="662">
        <v>160.88999999999999</v>
      </c>
      <c r="N939" s="661">
        <v>1</v>
      </c>
      <c r="O939" s="742">
        <v>0.5</v>
      </c>
      <c r="P939" s="662">
        <v>160.88999999999999</v>
      </c>
      <c r="Q939" s="677">
        <v>1</v>
      </c>
      <c r="R939" s="661">
        <v>1</v>
      </c>
      <c r="S939" s="677">
        <v>1</v>
      </c>
      <c r="T939" s="742">
        <v>0.5</v>
      </c>
      <c r="U939" s="700">
        <v>1</v>
      </c>
    </row>
    <row r="940" spans="1:21" ht="14.4" customHeight="1" x14ac:dyDescent="0.3">
      <c r="A940" s="660">
        <v>21</v>
      </c>
      <c r="B940" s="661" t="s">
        <v>572</v>
      </c>
      <c r="C940" s="661">
        <v>89301212</v>
      </c>
      <c r="D940" s="740" t="s">
        <v>4044</v>
      </c>
      <c r="E940" s="741" t="s">
        <v>2751</v>
      </c>
      <c r="F940" s="661" t="s">
        <v>2725</v>
      </c>
      <c r="G940" s="661" t="s">
        <v>2918</v>
      </c>
      <c r="H940" s="661" t="s">
        <v>573</v>
      </c>
      <c r="I940" s="661" t="s">
        <v>1326</v>
      </c>
      <c r="J940" s="661" t="s">
        <v>1327</v>
      </c>
      <c r="K940" s="661" t="s">
        <v>1328</v>
      </c>
      <c r="L940" s="662">
        <v>108.44</v>
      </c>
      <c r="M940" s="662">
        <v>1951.9200000000003</v>
      </c>
      <c r="N940" s="661">
        <v>18</v>
      </c>
      <c r="O940" s="742">
        <v>6.5</v>
      </c>
      <c r="P940" s="662">
        <v>1626.6000000000004</v>
      </c>
      <c r="Q940" s="677">
        <v>0.83333333333333337</v>
      </c>
      <c r="R940" s="661">
        <v>15</v>
      </c>
      <c r="S940" s="677">
        <v>0.83333333333333337</v>
      </c>
      <c r="T940" s="742">
        <v>4.5</v>
      </c>
      <c r="U940" s="700">
        <v>0.69230769230769229</v>
      </c>
    </row>
    <row r="941" spans="1:21" ht="14.4" customHeight="1" x14ac:dyDescent="0.3">
      <c r="A941" s="660">
        <v>21</v>
      </c>
      <c r="B941" s="661" t="s">
        <v>572</v>
      </c>
      <c r="C941" s="661">
        <v>89301212</v>
      </c>
      <c r="D941" s="740" t="s">
        <v>4044</v>
      </c>
      <c r="E941" s="741" t="s">
        <v>2751</v>
      </c>
      <c r="F941" s="661" t="s">
        <v>2725</v>
      </c>
      <c r="G941" s="661" t="s">
        <v>3537</v>
      </c>
      <c r="H941" s="661" t="s">
        <v>573</v>
      </c>
      <c r="I941" s="661" t="s">
        <v>1860</v>
      </c>
      <c r="J941" s="661" t="s">
        <v>1861</v>
      </c>
      <c r="K941" s="661" t="s">
        <v>1862</v>
      </c>
      <c r="L941" s="662">
        <v>70.08</v>
      </c>
      <c r="M941" s="662">
        <v>350.4</v>
      </c>
      <c r="N941" s="661">
        <v>5</v>
      </c>
      <c r="O941" s="742">
        <v>3</v>
      </c>
      <c r="P941" s="662">
        <v>70.08</v>
      </c>
      <c r="Q941" s="677">
        <v>0.2</v>
      </c>
      <c r="R941" s="661">
        <v>1</v>
      </c>
      <c r="S941" s="677">
        <v>0.2</v>
      </c>
      <c r="T941" s="742">
        <v>1</v>
      </c>
      <c r="U941" s="700">
        <v>0.33333333333333331</v>
      </c>
    </row>
    <row r="942" spans="1:21" ht="14.4" customHeight="1" x14ac:dyDescent="0.3">
      <c r="A942" s="660">
        <v>21</v>
      </c>
      <c r="B942" s="661" t="s">
        <v>572</v>
      </c>
      <c r="C942" s="661">
        <v>89301212</v>
      </c>
      <c r="D942" s="740" t="s">
        <v>4044</v>
      </c>
      <c r="E942" s="741" t="s">
        <v>2751</v>
      </c>
      <c r="F942" s="661" t="s">
        <v>2725</v>
      </c>
      <c r="G942" s="661" t="s">
        <v>2865</v>
      </c>
      <c r="H942" s="661" t="s">
        <v>573</v>
      </c>
      <c r="I942" s="661" t="s">
        <v>622</v>
      </c>
      <c r="J942" s="661" t="s">
        <v>3391</v>
      </c>
      <c r="K942" s="661" t="s">
        <v>3392</v>
      </c>
      <c r="L942" s="662">
        <v>24.78</v>
      </c>
      <c r="M942" s="662">
        <v>49.56</v>
      </c>
      <c r="N942" s="661">
        <v>2</v>
      </c>
      <c r="O942" s="742">
        <v>0.5</v>
      </c>
      <c r="P942" s="662">
        <v>49.56</v>
      </c>
      <c r="Q942" s="677">
        <v>1</v>
      </c>
      <c r="R942" s="661">
        <v>2</v>
      </c>
      <c r="S942" s="677">
        <v>1</v>
      </c>
      <c r="T942" s="742">
        <v>0.5</v>
      </c>
      <c r="U942" s="700">
        <v>1</v>
      </c>
    </row>
    <row r="943" spans="1:21" ht="14.4" customHeight="1" x14ac:dyDescent="0.3">
      <c r="A943" s="660">
        <v>21</v>
      </c>
      <c r="B943" s="661" t="s">
        <v>572</v>
      </c>
      <c r="C943" s="661">
        <v>89301212</v>
      </c>
      <c r="D943" s="740" t="s">
        <v>4044</v>
      </c>
      <c r="E943" s="741" t="s">
        <v>2751</v>
      </c>
      <c r="F943" s="661" t="s">
        <v>2725</v>
      </c>
      <c r="G943" s="661" t="s">
        <v>2922</v>
      </c>
      <c r="H943" s="661" t="s">
        <v>573</v>
      </c>
      <c r="I943" s="661" t="s">
        <v>776</v>
      </c>
      <c r="J943" s="661" t="s">
        <v>2923</v>
      </c>
      <c r="K943" s="661" t="s">
        <v>2924</v>
      </c>
      <c r="L943" s="662">
        <v>0</v>
      </c>
      <c r="M943" s="662">
        <v>0</v>
      </c>
      <c r="N943" s="661">
        <v>8</v>
      </c>
      <c r="O943" s="742">
        <v>2</v>
      </c>
      <c r="P943" s="662">
        <v>0</v>
      </c>
      <c r="Q943" s="677"/>
      <c r="R943" s="661">
        <v>5</v>
      </c>
      <c r="S943" s="677">
        <v>0.625</v>
      </c>
      <c r="T943" s="742">
        <v>1</v>
      </c>
      <c r="U943" s="700">
        <v>0.5</v>
      </c>
    </row>
    <row r="944" spans="1:21" ht="14.4" customHeight="1" x14ac:dyDescent="0.3">
      <c r="A944" s="660">
        <v>21</v>
      </c>
      <c r="B944" s="661" t="s">
        <v>572</v>
      </c>
      <c r="C944" s="661">
        <v>89301212</v>
      </c>
      <c r="D944" s="740" t="s">
        <v>4044</v>
      </c>
      <c r="E944" s="741" t="s">
        <v>2751</v>
      </c>
      <c r="F944" s="661" t="s">
        <v>2725</v>
      </c>
      <c r="G944" s="661" t="s">
        <v>3791</v>
      </c>
      <c r="H944" s="661" t="s">
        <v>573</v>
      </c>
      <c r="I944" s="661" t="s">
        <v>3792</v>
      </c>
      <c r="J944" s="661" t="s">
        <v>3793</v>
      </c>
      <c r="K944" s="661" t="s">
        <v>3794</v>
      </c>
      <c r="L944" s="662">
        <v>83.74</v>
      </c>
      <c r="M944" s="662">
        <v>502.43999999999994</v>
      </c>
      <c r="N944" s="661">
        <v>6</v>
      </c>
      <c r="O944" s="742">
        <v>0.5</v>
      </c>
      <c r="P944" s="662"/>
      <c r="Q944" s="677">
        <v>0</v>
      </c>
      <c r="R944" s="661"/>
      <c r="S944" s="677">
        <v>0</v>
      </c>
      <c r="T944" s="742"/>
      <c r="U944" s="700">
        <v>0</v>
      </c>
    </row>
    <row r="945" spans="1:21" ht="14.4" customHeight="1" x14ac:dyDescent="0.3">
      <c r="A945" s="660">
        <v>21</v>
      </c>
      <c r="B945" s="661" t="s">
        <v>572</v>
      </c>
      <c r="C945" s="661">
        <v>89301212</v>
      </c>
      <c r="D945" s="740" t="s">
        <v>4044</v>
      </c>
      <c r="E945" s="741" t="s">
        <v>2751</v>
      </c>
      <c r="F945" s="661" t="s">
        <v>2725</v>
      </c>
      <c r="G945" s="661" t="s">
        <v>2971</v>
      </c>
      <c r="H945" s="661" t="s">
        <v>573</v>
      </c>
      <c r="I945" s="661" t="s">
        <v>2309</v>
      </c>
      <c r="J945" s="661" t="s">
        <v>2310</v>
      </c>
      <c r="K945" s="661" t="s">
        <v>2972</v>
      </c>
      <c r="L945" s="662">
        <v>22.44</v>
      </c>
      <c r="M945" s="662">
        <v>22.44</v>
      </c>
      <c r="N945" s="661">
        <v>1</v>
      </c>
      <c r="O945" s="742">
        <v>1</v>
      </c>
      <c r="P945" s="662">
        <v>22.44</v>
      </c>
      <c r="Q945" s="677">
        <v>1</v>
      </c>
      <c r="R945" s="661">
        <v>1</v>
      </c>
      <c r="S945" s="677">
        <v>1</v>
      </c>
      <c r="T945" s="742">
        <v>1</v>
      </c>
      <c r="U945" s="700">
        <v>1</v>
      </c>
    </row>
    <row r="946" spans="1:21" ht="14.4" customHeight="1" x14ac:dyDescent="0.3">
      <c r="A946" s="660">
        <v>21</v>
      </c>
      <c r="B946" s="661" t="s">
        <v>572</v>
      </c>
      <c r="C946" s="661">
        <v>89301212</v>
      </c>
      <c r="D946" s="740" t="s">
        <v>4044</v>
      </c>
      <c r="E946" s="741" t="s">
        <v>2751</v>
      </c>
      <c r="F946" s="661" t="s">
        <v>2725</v>
      </c>
      <c r="G946" s="661" t="s">
        <v>2971</v>
      </c>
      <c r="H946" s="661" t="s">
        <v>573</v>
      </c>
      <c r="I946" s="661" t="s">
        <v>1628</v>
      </c>
      <c r="J946" s="661" t="s">
        <v>1629</v>
      </c>
      <c r="K946" s="661" t="s">
        <v>2972</v>
      </c>
      <c r="L946" s="662">
        <v>22.44</v>
      </c>
      <c r="M946" s="662">
        <v>22.44</v>
      </c>
      <c r="N946" s="661">
        <v>1</v>
      </c>
      <c r="O946" s="742"/>
      <c r="P946" s="662">
        <v>22.44</v>
      </c>
      <c r="Q946" s="677">
        <v>1</v>
      </c>
      <c r="R946" s="661">
        <v>1</v>
      </c>
      <c r="S946" s="677">
        <v>1</v>
      </c>
      <c r="T946" s="742"/>
      <c r="U946" s="700"/>
    </row>
    <row r="947" spans="1:21" ht="14.4" customHeight="1" x14ac:dyDescent="0.3">
      <c r="A947" s="660">
        <v>21</v>
      </c>
      <c r="B947" s="661" t="s">
        <v>572</v>
      </c>
      <c r="C947" s="661">
        <v>89301212</v>
      </c>
      <c r="D947" s="740" t="s">
        <v>4044</v>
      </c>
      <c r="E947" s="741" t="s">
        <v>2751</v>
      </c>
      <c r="F947" s="661" t="s">
        <v>2725</v>
      </c>
      <c r="G947" s="661" t="s">
        <v>2973</v>
      </c>
      <c r="H947" s="661" t="s">
        <v>1429</v>
      </c>
      <c r="I947" s="661" t="s">
        <v>3175</v>
      </c>
      <c r="J947" s="661" t="s">
        <v>2975</v>
      </c>
      <c r="K947" s="661" t="s">
        <v>3176</v>
      </c>
      <c r="L947" s="662">
        <v>492.3</v>
      </c>
      <c r="M947" s="662">
        <v>1969.2</v>
      </c>
      <c r="N947" s="661">
        <v>4</v>
      </c>
      <c r="O947" s="742">
        <v>4</v>
      </c>
      <c r="P947" s="662">
        <v>1969.2</v>
      </c>
      <c r="Q947" s="677">
        <v>1</v>
      </c>
      <c r="R947" s="661">
        <v>4</v>
      </c>
      <c r="S947" s="677">
        <v>1</v>
      </c>
      <c r="T947" s="742">
        <v>4</v>
      </c>
      <c r="U947" s="700">
        <v>1</v>
      </c>
    </row>
    <row r="948" spans="1:21" ht="14.4" customHeight="1" x14ac:dyDescent="0.3">
      <c r="A948" s="660">
        <v>21</v>
      </c>
      <c r="B948" s="661" t="s">
        <v>572</v>
      </c>
      <c r="C948" s="661">
        <v>89301212</v>
      </c>
      <c r="D948" s="740" t="s">
        <v>4044</v>
      </c>
      <c r="E948" s="741" t="s">
        <v>2751</v>
      </c>
      <c r="F948" s="661" t="s">
        <v>2725</v>
      </c>
      <c r="G948" s="661" t="s">
        <v>2884</v>
      </c>
      <c r="H948" s="661" t="s">
        <v>573</v>
      </c>
      <c r="I948" s="661" t="s">
        <v>3795</v>
      </c>
      <c r="J948" s="661" t="s">
        <v>3796</v>
      </c>
      <c r="K948" s="661" t="s">
        <v>3797</v>
      </c>
      <c r="L948" s="662">
        <v>0</v>
      </c>
      <c r="M948" s="662">
        <v>0</v>
      </c>
      <c r="N948" s="661">
        <v>1</v>
      </c>
      <c r="O948" s="742">
        <v>0.5</v>
      </c>
      <c r="P948" s="662"/>
      <c r="Q948" s="677"/>
      <c r="R948" s="661"/>
      <c r="S948" s="677">
        <v>0</v>
      </c>
      <c r="T948" s="742"/>
      <c r="U948" s="700">
        <v>0</v>
      </c>
    </row>
    <row r="949" spans="1:21" ht="14.4" customHeight="1" x14ac:dyDescent="0.3">
      <c r="A949" s="660">
        <v>21</v>
      </c>
      <c r="B949" s="661" t="s">
        <v>572</v>
      </c>
      <c r="C949" s="661">
        <v>89301212</v>
      </c>
      <c r="D949" s="740" t="s">
        <v>4044</v>
      </c>
      <c r="E949" s="741" t="s">
        <v>2751</v>
      </c>
      <c r="F949" s="661" t="s">
        <v>2725</v>
      </c>
      <c r="G949" s="661" t="s">
        <v>2869</v>
      </c>
      <c r="H949" s="661" t="s">
        <v>573</v>
      </c>
      <c r="I949" s="661" t="s">
        <v>2870</v>
      </c>
      <c r="J949" s="661" t="s">
        <v>2871</v>
      </c>
      <c r="K949" s="661" t="s">
        <v>2872</v>
      </c>
      <c r="L949" s="662">
        <v>85.76</v>
      </c>
      <c r="M949" s="662">
        <v>85.76</v>
      </c>
      <c r="N949" s="661">
        <v>1</v>
      </c>
      <c r="O949" s="742">
        <v>1</v>
      </c>
      <c r="P949" s="662">
        <v>85.76</v>
      </c>
      <c r="Q949" s="677">
        <v>1</v>
      </c>
      <c r="R949" s="661">
        <v>1</v>
      </c>
      <c r="S949" s="677">
        <v>1</v>
      </c>
      <c r="T949" s="742">
        <v>1</v>
      </c>
      <c r="U949" s="700">
        <v>1</v>
      </c>
    </row>
    <row r="950" spans="1:21" ht="14.4" customHeight="1" x14ac:dyDescent="0.3">
      <c r="A950" s="660">
        <v>21</v>
      </c>
      <c r="B950" s="661" t="s">
        <v>572</v>
      </c>
      <c r="C950" s="661">
        <v>89301212</v>
      </c>
      <c r="D950" s="740" t="s">
        <v>4044</v>
      </c>
      <c r="E950" s="741" t="s">
        <v>2751</v>
      </c>
      <c r="F950" s="661" t="s">
        <v>2725</v>
      </c>
      <c r="G950" s="661" t="s">
        <v>3798</v>
      </c>
      <c r="H950" s="661" t="s">
        <v>573</v>
      </c>
      <c r="I950" s="661" t="s">
        <v>3799</v>
      </c>
      <c r="J950" s="661" t="s">
        <v>3800</v>
      </c>
      <c r="K950" s="661" t="s">
        <v>3801</v>
      </c>
      <c r="L950" s="662">
        <v>132</v>
      </c>
      <c r="M950" s="662">
        <v>792</v>
      </c>
      <c r="N950" s="661">
        <v>6</v>
      </c>
      <c r="O950" s="742">
        <v>1.5</v>
      </c>
      <c r="P950" s="662"/>
      <c r="Q950" s="677">
        <v>0</v>
      </c>
      <c r="R950" s="661"/>
      <c r="S950" s="677">
        <v>0</v>
      </c>
      <c r="T950" s="742"/>
      <c r="U950" s="700">
        <v>0</v>
      </c>
    </row>
    <row r="951" spans="1:21" ht="14.4" customHeight="1" x14ac:dyDescent="0.3">
      <c r="A951" s="660">
        <v>21</v>
      </c>
      <c r="B951" s="661" t="s">
        <v>572</v>
      </c>
      <c r="C951" s="661">
        <v>89301212</v>
      </c>
      <c r="D951" s="740" t="s">
        <v>4044</v>
      </c>
      <c r="E951" s="741" t="s">
        <v>2751</v>
      </c>
      <c r="F951" s="661" t="s">
        <v>2725</v>
      </c>
      <c r="G951" s="661" t="s">
        <v>3798</v>
      </c>
      <c r="H951" s="661" t="s">
        <v>573</v>
      </c>
      <c r="I951" s="661" t="s">
        <v>3802</v>
      </c>
      <c r="J951" s="661" t="s">
        <v>3803</v>
      </c>
      <c r="K951" s="661" t="s">
        <v>3804</v>
      </c>
      <c r="L951" s="662">
        <v>206.76</v>
      </c>
      <c r="M951" s="662">
        <v>620.28</v>
      </c>
      <c r="N951" s="661">
        <v>3</v>
      </c>
      <c r="O951" s="742">
        <v>1</v>
      </c>
      <c r="P951" s="662"/>
      <c r="Q951" s="677">
        <v>0</v>
      </c>
      <c r="R951" s="661"/>
      <c r="S951" s="677">
        <v>0</v>
      </c>
      <c r="T951" s="742"/>
      <c r="U951" s="700">
        <v>0</v>
      </c>
    </row>
    <row r="952" spans="1:21" ht="14.4" customHeight="1" x14ac:dyDescent="0.3">
      <c r="A952" s="660">
        <v>21</v>
      </c>
      <c r="B952" s="661" t="s">
        <v>572</v>
      </c>
      <c r="C952" s="661">
        <v>89301212</v>
      </c>
      <c r="D952" s="740" t="s">
        <v>4044</v>
      </c>
      <c r="E952" s="741" t="s">
        <v>2751</v>
      </c>
      <c r="F952" s="661" t="s">
        <v>2725</v>
      </c>
      <c r="G952" s="661" t="s">
        <v>3805</v>
      </c>
      <c r="H952" s="661" t="s">
        <v>573</v>
      </c>
      <c r="I952" s="661" t="s">
        <v>1769</v>
      </c>
      <c r="J952" s="661" t="s">
        <v>3806</v>
      </c>
      <c r="K952" s="661" t="s">
        <v>2608</v>
      </c>
      <c r="L952" s="662">
        <v>77.13</v>
      </c>
      <c r="M952" s="662">
        <v>77.13</v>
      </c>
      <c r="N952" s="661">
        <v>1</v>
      </c>
      <c r="O952" s="742">
        <v>1</v>
      </c>
      <c r="P952" s="662"/>
      <c r="Q952" s="677">
        <v>0</v>
      </c>
      <c r="R952" s="661"/>
      <c r="S952" s="677">
        <v>0</v>
      </c>
      <c r="T952" s="742"/>
      <c r="U952" s="700">
        <v>0</v>
      </c>
    </row>
    <row r="953" spans="1:21" ht="14.4" customHeight="1" x14ac:dyDescent="0.3">
      <c r="A953" s="660">
        <v>21</v>
      </c>
      <c r="B953" s="661" t="s">
        <v>572</v>
      </c>
      <c r="C953" s="661">
        <v>89301212</v>
      </c>
      <c r="D953" s="740" t="s">
        <v>4044</v>
      </c>
      <c r="E953" s="741" t="s">
        <v>2751</v>
      </c>
      <c r="F953" s="661" t="s">
        <v>2725</v>
      </c>
      <c r="G953" s="661" t="s">
        <v>2957</v>
      </c>
      <c r="H953" s="661" t="s">
        <v>1429</v>
      </c>
      <c r="I953" s="661" t="s">
        <v>2191</v>
      </c>
      <c r="J953" s="661" t="s">
        <v>2192</v>
      </c>
      <c r="K953" s="661" t="s">
        <v>2701</v>
      </c>
      <c r="L953" s="662">
        <v>140.94999999999999</v>
      </c>
      <c r="M953" s="662">
        <v>281.89999999999998</v>
      </c>
      <c r="N953" s="661">
        <v>2</v>
      </c>
      <c r="O953" s="742">
        <v>1</v>
      </c>
      <c r="P953" s="662"/>
      <c r="Q953" s="677">
        <v>0</v>
      </c>
      <c r="R953" s="661"/>
      <c r="S953" s="677">
        <v>0</v>
      </c>
      <c r="T953" s="742"/>
      <c r="U953" s="700">
        <v>0</v>
      </c>
    </row>
    <row r="954" spans="1:21" ht="14.4" customHeight="1" x14ac:dyDescent="0.3">
      <c r="A954" s="660">
        <v>21</v>
      </c>
      <c r="B954" s="661" t="s">
        <v>572</v>
      </c>
      <c r="C954" s="661">
        <v>89301212</v>
      </c>
      <c r="D954" s="740" t="s">
        <v>4044</v>
      </c>
      <c r="E954" s="741" t="s">
        <v>2751</v>
      </c>
      <c r="F954" s="661" t="s">
        <v>2725</v>
      </c>
      <c r="G954" s="661" t="s">
        <v>2957</v>
      </c>
      <c r="H954" s="661" t="s">
        <v>1429</v>
      </c>
      <c r="I954" s="661" t="s">
        <v>1572</v>
      </c>
      <c r="J954" s="661" t="s">
        <v>1573</v>
      </c>
      <c r="K954" s="661" t="s">
        <v>2652</v>
      </c>
      <c r="L954" s="662">
        <v>187.92</v>
      </c>
      <c r="M954" s="662">
        <v>563.76</v>
      </c>
      <c r="N954" s="661">
        <v>3</v>
      </c>
      <c r="O954" s="742">
        <v>0.5</v>
      </c>
      <c r="P954" s="662">
        <v>563.76</v>
      </c>
      <c r="Q954" s="677">
        <v>1</v>
      </c>
      <c r="R954" s="661">
        <v>3</v>
      </c>
      <c r="S954" s="677">
        <v>1</v>
      </c>
      <c r="T954" s="742">
        <v>0.5</v>
      </c>
      <c r="U954" s="700">
        <v>1</v>
      </c>
    </row>
    <row r="955" spans="1:21" ht="14.4" customHeight="1" x14ac:dyDescent="0.3">
      <c r="A955" s="660">
        <v>21</v>
      </c>
      <c r="B955" s="661" t="s">
        <v>572</v>
      </c>
      <c r="C955" s="661">
        <v>89301212</v>
      </c>
      <c r="D955" s="740" t="s">
        <v>4044</v>
      </c>
      <c r="E955" s="741" t="s">
        <v>2751</v>
      </c>
      <c r="F955" s="661" t="s">
        <v>2725</v>
      </c>
      <c r="G955" s="661" t="s">
        <v>2768</v>
      </c>
      <c r="H955" s="661" t="s">
        <v>573</v>
      </c>
      <c r="I955" s="661" t="s">
        <v>3182</v>
      </c>
      <c r="J955" s="661" t="s">
        <v>1424</v>
      </c>
      <c r="K955" s="661" t="s">
        <v>1020</v>
      </c>
      <c r="L955" s="662">
        <v>75.22</v>
      </c>
      <c r="M955" s="662">
        <v>75.22</v>
      </c>
      <c r="N955" s="661">
        <v>1</v>
      </c>
      <c r="O955" s="742">
        <v>0.5</v>
      </c>
      <c r="P955" s="662">
        <v>75.22</v>
      </c>
      <c r="Q955" s="677">
        <v>1</v>
      </c>
      <c r="R955" s="661">
        <v>1</v>
      </c>
      <c r="S955" s="677">
        <v>1</v>
      </c>
      <c r="T955" s="742">
        <v>0.5</v>
      </c>
      <c r="U955" s="700">
        <v>1</v>
      </c>
    </row>
    <row r="956" spans="1:21" ht="14.4" customHeight="1" x14ac:dyDescent="0.3">
      <c r="A956" s="660">
        <v>21</v>
      </c>
      <c r="B956" s="661" t="s">
        <v>572</v>
      </c>
      <c r="C956" s="661">
        <v>89301212</v>
      </c>
      <c r="D956" s="740" t="s">
        <v>4044</v>
      </c>
      <c r="E956" s="741" t="s">
        <v>2751</v>
      </c>
      <c r="F956" s="661" t="s">
        <v>2725</v>
      </c>
      <c r="G956" s="661" t="s">
        <v>2768</v>
      </c>
      <c r="H956" s="661" t="s">
        <v>573</v>
      </c>
      <c r="I956" s="661" t="s">
        <v>3550</v>
      </c>
      <c r="J956" s="661" t="s">
        <v>1424</v>
      </c>
      <c r="K956" s="661" t="s">
        <v>712</v>
      </c>
      <c r="L956" s="662">
        <v>150.43</v>
      </c>
      <c r="M956" s="662">
        <v>1504.3000000000002</v>
      </c>
      <c r="N956" s="661">
        <v>10</v>
      </c>
      <c r="O956" s="742">
        <v>7</v>
      </c>
      <c r="P956" s="662">
        <v>902.58000000000015</v>
      </c>
      <c r="Q956" s="677">
        <v>0.6</v>
      </c>
      <c r="R956" s="661">
        <v>6</v>
      </c>
      <c r="S956" s="677">
        <v>0.6</v>
      </c>
      <c r="T956" s="742">
        <v>4.5</v>
      </c>
      <c r="U956" s="700">
        <v>0.6428571428571429</v>
      </c>
    </row>
    <row r="957" spans="1:21" ht="14.4" customHeight="1" x14ac:dyDescent="0.3">
      <c r="A957" s="660">
        <v>21</v>
      </c>
      <c r="B957" s="661" t="s">
        <v>572</v>
      </c>
      <c r="C957" s="661">
        <v>89301212</v>
      </c>
      <c r="D957" s="740" t="s">
        <v>4044</v>
      </c>
      <c r="E957" s="741" t="s">
        <v>2751</v>
      </c>
      <c r="F957" s="661" t="s">
        <v>2725</v>
      </c>
      <c r="G957" s="661" t="s">
        <v>2768</v>
      </c>
      <c r="H957" s="661" t="s">
        <v>573</v>
      </c>
      <c r="I957" s="661" t="s">
        <v>3807</v>
      </c>
      <c r="J957" s="661" t="s">
        <v>3808</v>
      </c>
      <c r="K957" s="661" t="s">
        <v>1020</v>
      </c>
      <c r="L957" s="662">
        <v>58.32</v>
      </c>
      <c r="M957" s="662">
        <v>174.96</v>
      </c>
      <c r="N957" s="661">
        <v>3</v>
      </c>
      <c r="O957" s="742">
        <v>1</v>
      </c>
      <c r="P957" s="662">
        <v>174.96</v>
      </c>
      <c r="Q957" s="677">
        <v>1</v>
      </c>
      <c r="R957" s="661">
        <v>3</v>
      </c>
      <c r="S957" s="677">
        <v>1</v>
      </c>
      <c r="T957" s="742">
        <v>1</v>
      </c>
      <c r="U957" s="700">
        <v>1</v>
      </c>
    </row>
    <row r="958" spans="1:21" ht="14.4" customHeight="1" x14ac:dyDescent="0.3">
      <c r="A958" s="660">
        <v>21</v>
      </c>
      <c r="B958" s="661" t="s">
        <v>572</v>
      </c>
      <c r="C958" s="661">
        <v>89301212</v>
      </c>
      <c r="D958" s="740" t="s">
        <v>4044</v>
      </c>
      <c r="E958" s="741" t="s">
        <v>2751</v>
      </c>
      <c r="F958" s="661" t="s">
        <v>2725</v>
      </c>
      <c r="G958" s="661" t="s">
        <v>2768</v>
      </c>
      <c r="H958" s="661" t="s">
        <v>573</v>
      </c>
      <c r="I958" s="661" t="s">
        <v>3809</v>
      </c>
      <c r="J958" s="661" t="s">
        <v>3808</v>
      </c>
      <c r="K958" s="661" t="s">
        <v>712</v>
      </c>
      <c r="L958" s="662">
        <v>0</v>
      </c>
      <c r="M958" s="662">
        <v>0</v>
      </c>
      <c r="N958" s="661">
        <v>2</v>
      </c>
      <c r="O958" s="742">
        <v>0.5</v>
      </c>
      <c r="P958" s="662">
        <v>0</v>
      </c>
      <c r="Q958" s="677"/>
      <c r="R958" s="661">
        <v>2</v>
      </c>
      <c r="S958" s="677">
        <v>1</v>
      </c>
      <c r="T958" s="742">
        <v>0.5</v>
      </c>
      <c r="U958" s="700">
        <v>1</v>
      </c>
    </row>
    <row r="959" spans="1:21" ht="14.4" customHeight="1" x14ac:dyDescent="0.3">
      <c r="A959" s="660">
        <v>21</v>
      </c>
      <c r="B959" s="661" t="s">
        <v>572</v>
      </c>
      <c r="C959" s="661">
        <v>89301212</v>
      </c>
      <c r="D959" s="740" t="s">
        <v>4044</v>
      </c>
      <c r="E959" s="741" t="s">
        <v>2751</v>
      </c>
      <c r="F959" s="661" t="s">
        <v>2725</v>
      </c>
      <c r="G959" s="661" t="s">
        <v>3551</v>
      </c>
      <c r="H959" s="661" t="s">
        <v>573</v>
      </c>
      <c r="I959" s="661" t="s">
        <v>3810</v>
      </c>
      <c r="J959" s="661" t="s">
        <v>3811</v>
      </c>
      <c r="K959" s="661" t="s">
        <v>3812</v>
      </c>
      <c r="L959" s="662">
        <v>25.12</v>
      </c>
      <c r="M959" s="662">
        <v>50.24</v>
      </c>
      <c r="N959" s="661">
        <v>2</v>
      </c>
      <c r="O959" s="742">
        <v>0.5</v>
      </c>
      <c r="P959" s="662"/>
      <c r="Q959" s="677">
        <v>0</v>
      </c>
      <c r="R959" s="661"/>
      <c r="S959" s="677">
        <v>0</v>
      </c>
      <c r="T959" s="742"/>
      <c r="U959" s="700">
        <v>0</v>
      </c>
    </row>
    <row r="960" spans="1:21" ht="14.4" customHeight="1" x14ac:dyDescent="0.3">
      <c r="A960" s="660">
        <v>21</v>
      </c>
      <c r="B960" s="661" t="s">
        <v>572</v>
      </c>
      <c r="C960" s="661">
        <v>89301212</v>
      </c>
      <c r="D960" s="740" t="s">
        <v>4044</v>
      </c>
      <c r="E960" s="741" t="s">
        <v>2751</v>
      </c>
      <c r="F960" s="661" t="s">
        <v>2725</v>
      </c>
      <c r="G960" s="661" t="s">
        <v>3813</v>
      </c>
      <c r="H960" s="661" t="s">
        <v>573</v>
      </c>
      <c r="I960" s="661" t="s">
        <v>3814</v>
      </c>
      <c r="J960" s="661" t="s">
        <v>3815</v>
      </c>
      <c r="K960" s="661" t="s">
        <v>3816</v>
      </c>
      <c r="L960" s="662">
        <v>79.069999999999993</v>
      </c>
      <c r="M960" s="662">
        <v>79.069999999999993</v>
      </c>
      <c r="N960" s="661">
        <v>1</v>
      </c>
      <c r="O960" s="742">
        <v>0.5</v>
      </c>
      <c r="P960" s="662">
        <v>79.069999999999993</v>
      </c>
      <c r="Q960" s="677">
        <v>1</v>
      </c>
      <c r="R960" s="661">
        <v>1</v>
      </c>
      <c r="S960" s="677">
        <v>1</v>
      </c>
      <c r="T960" s="742">
        <v>0.5</v>
      </c>
      <c r="U960" s="700">
        <v>1</v>
      </c>
    </row>
    <row r="961" spans="1:21" ht="14.4" customHeight="1" x14ac:dyDescent="0.3">
      <c r="A961" s="660">
        <v>21</v>
      </c>
      <c r="B961" s="661" t="s">
        <v>572</v>
      </c>
      <c r="C961" s="661">
        <v>89301212</v>
      </c>
      <c r="D961" s="740" t="s">
        <v>4044</v>
      </c>
      <c r="E961" s="741" t="s">
        <v>2751</v>
      </c>
      <c r="F961" s="661" t="s">
        <v>2725</v>
      </c>
      <c r="G961" s="661" t="s">
        <v>3055</v>
      </c>
      <c r="H961" s="661" t="s">
        <v>573</v>
      </c>
      <c r="I961" s="661" t="s">
        <v>3817</v>
      </c>
      <c r="J961" s="661" t="s">
        <v>3186</v>
      </c>
      <c r="K961" s="661" t="s">
        <v>3187</v>
      </c>
      <c r="L961" s="662">
        <v>0</v>
      </c>
      <c r="M961" s="662">
        <v>0</v>
      </c>
      <c r="N961" s="661">
        <v>4</v>
      </c>
      <c r="O961" s="742">
        <v>1.5</v>
      </c>
      <c r="P961" s="662">
        <v>0</v>
      </c>
      <c r="Q961" s="677"/>
      <c r="R961" s="661">
        <v>4</v>
      </c>
      <c r="S961" s="677">
        <v>1</v>
      </c>
      <c r="T961" s="742">
        <v>1.5</v>
      </c>
      <c r="U961" s="700">
        <v>1</v>
      </c>
    </row>
    <row r="962" spans="1:21" ht="14.4" customHeight="1" x14ac:dyDescent="0.3">
      <c r="A962" s="660">
        <v>21</v>
      </c>
      <c r="B962" s="661" t="s">
        <v>572</v>
      </c>
      <c r="C962" s="661">
        <v>89301212</v>
      </c>
      <c r="D962" s="740" t="s">
        <v>4044</v>
      </c>
      <c r="E962" s="741" t="s">
        <v>2751</v>
      </c>
      <c r="F962" s="661" t="s">
        <v>2725</v>
      </c>
      <c r="G962" s="661" t="s">
        <v>3055</v>
      </c>
      <c r="H962" s="661" t="s">
        <v>573</v>
      </c>
      <c r="I962" s="661" t="s">
        <v>3555</v>
      </c>
      <c r="J962" s="661" t="s">
        <v>3186</v>
      </c>
      <c r="K962" s="661" t="s">
        <v>3415</v>
      </c>
      <c r="L962" s="662">
        <v>0</v>
      </c>
      <c r="M962" s="662">
        <v>0</v>
      </c>
      <c r="N962" s="661">
        <v>1</v>
      </c>
      <c r="O962" s="742">
        <v>0.5</v>
      </c>
      <c r="P962" s="662">
        <v>0</v>
      </c>
      <c r="Q962" s="677"/>
      <c r="R962" s="661">
        <v>1</v>
      </c>
      <c r="S962" s="677">
        <v>1</v>
      </c>
      <c r="T962" s="742">
        <v>0.5</v>
      </c>
      <c r="U962" s="700">
        <v>1</v>
      </c>
    </row>
    <row r="963" spans="1:21" ht="14.4" customHeight="1" x14ac:dyDescent="0.3">
      <c r="A963" s="660">
        <v>21</v>
      </c>
      <c r="B963" s="661" t="s">
        <v>572</v>
      </c>
      <c r="C963" s="661">
        <v>89301212</v>
      </c>
      <c r="D963" s="740" t="s">
        <v>4044</v>
      </c>
      <c r="E963" s="741" t="s">
        <v>2751</v>
      </c>
      <c r="F963" s="661" t="s">
        <v>2725</v>
      </c>
      <c r="G963" s="661" t="s">
        <v>3055</v>
      </c>
      <c r="H963" s="661" t="s">
        <v>573</v>
      </c>
      <c r="I963" s="661" t="s">
        <v>3243</v>
      </c>
      <c r="J963" s="661" t="s">
        <v>3244</v>
      </c>
      <c r="K963" s="661" t="s">
        <v>1362</v>
      </c>
      <c r="L963" s="662">
        <v>0</v>
      </c>
      <c r="M963" s="662">
        <v>0</v>
      </c>
      <c r="N963" s="661">
        <v>2</v>
      </c>
      <c r="O963" s="742">
        <v>1</v>
      </c>
      <c r="P963" s="662">
        <v>0</v>
      </c>
      <c r="Q963" s="677"/>
      <c r="R963" s="661">
        <v>2</v>
      </c>
      <c r="S963" s="677">
        <v>1</v>
      </c>
      <c r="T963" s="742">
        <v>1</v>
      </c>
      <c r="U963" s="700">
        <v>1</v>
      </c>
    </row>
    <row r="964" spans="1:21" ht="14.4" customHeight="1" x14ac:dyDescent="0.3">
      <c r="A964" s="660">
        <v>21</v>
      </c>
      <c r="B964" s="661" t="s">
        <v>572</v>
      </c>
      <c r="C964" s="661">
        <v>89301212</v>
      </c>
      <c r="D964" s="740" t="s">
        <v>4044</v>
      </c>
      <c r="E964" s="741" t="s">
        <v>2751</v>
      </c>
      <c r="F964" s="661" t="s">
        <v>2725</v>
      </c>
      <c r="G964" s="661" t="s">
        <v>3055</v>
      </c>
      <c r="H964" s="661" t="s">
        <v>573</v>
      </c>
      <c r="I964" s="661" t="s">
        <v>3414</v>
      </c>
      <c r="J964" s="661" t="s">
        <v>3413</v>
      </c>
      <c r="K964" s="661" t="s">
        <v>3415</v>
      </c>
      <c r="L964" s="662">
        <v>0</v>
      </c>
      <c r="M964" s="662">
        <v>0</v>
      </c>
      <c r="N964" s="661">
        <v>1</v>
      </c>
      <c r="O964" s="742">
        <v>0.5</v>
      </c>
      <c r="P964" s="662"/>
      <c r="Q964" s="677"/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21</v>
      </c>
      <c r="B965" s="661" t="s">
        <v>572</v>
      </c>
      <c r="C965" s="661">
        <v>89301212</v>
      </c>
      <c r="D965" s="740" t="s">
        <v>4044</v>
      </c>
      <c r="E965" s="741" t="s">
        <v>2751</v>
      </c>
      <c r="F965" s="661" t="s">
        <v>2725</v>
      </c>
      <c r="G965" s="661" t="s">
        <v>3055</v>
      </c>
      <c r="H965" s="661" t="s">
        <v>573</v>
      </c>
      <c r="I965" s="661" t="s">
        <v>3416</v>
      </c>
      <c r="J965" s="661" t="s">
        <v>3417</v>
      </c>
      <c r="K965" s="661" t="s">
        <v>1463</v>
      </c>
      <c r="L965" s="662">
        <v>0</v>
      </c>
      <c r="M965" s="662">
        <v>0</v>
      </c>
      <c r="N965" s="661">
        <v>2</v>
      </c>
      <c r="O965" s="742">
        <v>0.5</v>
      </c>
      <c r="P965" s="662">
        <v>0</v>
      </c>
      <c r="Q965" s="677"/>
      <c r="R965" s="661">
        <v>2</v>
      </c>
      <c r="S965" s="677">
        <v>1</v>
      </c>
      <c r="T965" s="742">
        <v>0.5</v>
      </c>
      <c r="U965" s="700">
        <v>1</v>
      </c>
    </row>
    <row r="966" spans="1:21" ht="14.4" customHeight="1" x14ac:dyDescent="0.3">
      <c r="A966" s="660">
        <v>21</v>
      </c>
      <c r="B966" s="661" t="s">
        <v>572</v>
      </c>
      <c r="C966" s="661">
        <v>89301212</v>
      </c>
      <c r="D966" s="740" t="s">
        <v>4044</v>
      </c>
      <c r="E966" s="741" t="s">
        <v>2751</v>
      </c>
      <c r="F966" s="661" t="s">
        <v>2725</v>
      </c>
      <c r="G966" s="661" t="s">
        <v>3055</v>
      </c>
      <c r="H966" s="661" t="s">
        <v>573</v>
      </c>
      <c r="I966" s="661" t="s">
        <v>3418</v>
      </c>
      <c r="J966" s="661" t="s">
        <v>3186</v>
      </c>
      <c r="K966" s="661" t="s">
        <v>1463</v>
      </c>
      <c r="L966" s="662">
        <v>0</v>
      </c>
      <c r="M966" s="662">
        <v>0</v>
      </c>
      <c r="N966" s="661">
        <v>6</v>
      </c>
      <c r="O966" s="742">
        <v>3</v>
      </c>
      <c r="P966" s="662">
        <v>0</v>
      </c>
      <c r="Q966" s="677"/>
      <c r="R966" s="661">
        <v>5</v>
      </c>
      <c r="S966" s="677">
        <v>0.83333333333333337</v>
      </c>
      <c r="T966" s="742">
        <v>2.5</v>
      </c>
      <c r="U966" s="700">
        <v>0.83333333333333337</v>
      </c>
    </row>
    <row r="967" spans="1:21" ht="14.4" customHeight="1" x14ac:dyDescent="0.3">
      <c r="A967" s="660">
        <v>21</v>
      </c>
      <c r="B967" s="661" t="s">
        <v>572</v>
      </c>
      <c r="C967" s="661">
        <v>89301212</v>
      </c>
      <c r="D967" s="740" t="s">
        <v>4044</v>
      </c>
      <c r="E967" s="741" t="s">
        <v>2751</v>
      </c>
      <c r="F967" s="661" t="s">
        <v>2725</v>
      </c>
      <c r="G967" s="661" t="s">
        <v>3055</v>
      </c>
      <c r="H967" s="661" t="s">
        <v>573</v>
      </c>
      <c r="I967" s="661" t="s">
        <v>3818</v>
      </c>
      <c r="J967" s="661" t="s">
        <v>3186</v>
      </c>
      <c r="K967" s="661" t="s">
        <v>2101</v>
      </c>
      <c r="L967" s="662">
        <v>0</v>
      </c>
      <c r="M967" s="662">
        <v>0</v>
      </c>
      <c r="N967" s="661">
        <v>2</v>
      </c>
      <c r="O967" s="742">
        <v>2</v>
      </c>
      <c r="P967" s="662">
        <v>0</v>
      </c>
      <c r="Q967" s="677"/>
      <c r="R967" s="661">
        <v>1</v>
      </c>
      <c r="S967" s="677">
        <v>0.5</v>
      </c>
      <c r="T967" s="742">
        <v>1</v>
      </c>
      <c r="U967" s="700">
        <v>0.5</v>
      </c>
    </row>
    <row r="968" spans="1:21" ht="14.4" customHeight="1" x14ac:dyDescent="0.3">
      <c r="A968" s="660">
        <v>21</v>
      </c>
      <c r="B968" s="661" t="s">
        <v>572</v>
      </c>
      <c r="C968" s="661">
        <v>89301212</v>
      </c>
      <c r="D968" s="740" t="s">
        <v>4044</v>
      </c>
      <c r="E968" s="741" t="s">
        <v>2751</v>
      </c>
      <c r="F968" s="661" t="s">
        <v>2725</v>
      </c>
      <c r="G968" s="661" t="s">
        <v>3055</v>
      </c>
      <c r="H968" s="661" t="s">
        <v>573</v>
      </c>
      <c r="I968" s="661" t="s">
        <v>3819</v>
      </c>
      <c r="J968" s="661" t="s">
        <v>3244</v>
      </c>
      <c r="K968" s="661" t="s">
        <v>1362</v>
      </c>
      <c r="L968" s="662">
        <v>0</v>
      </c>
      <c r="M968" s="662">
        <v>0</v>
      </c>
      <c r="N968" s="661">
        <v>1</v>
      </c>
      <c r="O968" s="742">
        <v>0.5</v>
      </c>
      <c r="P968" s="662"/>
      <c r="Q968" s="677"/>
      <c r="R968" s="661"/>
      <c r="S968" s="677">
        <v>0</v>
      </c>
      <c r="T968" s="742"/>
      <c r="U968" s="700">
        <v>0</v>
      </c>
    </row>
    <row r="969" spans="1:21" ht="14.4" customHeight="1" x14ac:dyDescent="0.3">
      <c r="A969" s="660">
        <v>21</v>
      </c>
      <c r="B969" s="661" t="s">
        <v>572</v>
      </c>
      <c r="C969" s="661">
        <v>89301212</v>
      </c>
      <c r="D969" s="740" t="s">
        <v>4044</v>
      </c>
      <c r="E969" s="741" t="s">
        <v>2751</v>
      </c>
      <c r="F969" s="661" t="s">
        <v>2725</v>
      </c>
      <c r="G969" s="661" t="s">
        <v>3711</v>
      </c>
      <c r="H969" s="661" t="s">
        <v>573</v>
      </c>
      <c r="I969" s="661" t="s">
        <v>3820</v>
      </c>
      <c r="J969" s="661" t="s">
        <v>3821</v>
      </c>
      <c r="K969" s="661" t="s">
        <v>3822</v>
      </c>
      <c r="L969" s="662">
        <v>0</v>
      </c>
      <c r="M969" s="662">
        <v>0</v>
      </c>
      <c r="N969" s="661">
        <v>1</v>
      </c>
      <c r="O969" s="742">
        <v>0.5</v>
      </c>
      <c r="P969" s="662">
        <v>0</v>
      </c>
      <c r="Q969" s="677"/>
      <c r="R969" s="661">
        <v>1</v>
      </c>
      <c r="S969" s="677">
        <v>1</v>
      </c>
      <c r="T969" s="742">
        <v>0.5</v>
      </c>
      <c r="U969" s="700">
        <v>1</v>
      </c>
    </row>
    <row r="970" spans="1:21" ht="14.4" customHeight="1" x14ac:dyDescent="0.3">
      <c r="A970" s="660">
        <v>21</v>
      </c>
      <c r="B970" s="661" t="s">
        <v>572</v>
      </c>
      <c r="C970" s="661">
        <v>89301212</v>
      </c>
      <c r="D970" s="740" t="s">
        <v>4044</v>
      </c>
      <c r="E970" s="741" t="s">
        <v>2751</v>
      </c>
      <c r="F970" s="661" t="s">
        <v>2726</v>
      </c>
      <c r="G970" s="661" t="s">
        <v>2825</v>
      </c>
      <c r="H970" s="661" t="s">
        <v>573</v>
      </c>
      <c r="I970" s="661" t="s">
        <v>3188</v>
      </c>
      <c r="J970" s="661" t="s">
        <v>2827</v>
      </c>
      <c r="K970" s="661"/>
      <c r="L970" s="662">
        <v>0</v>
      </c>
      <c r="M970" s="662">
        <v>0</v>
      </c>
      <c r="N970" s="661">
        <v>5</v>
      </c>
      <c r="O970" s="742">
        <v>5</v>
      </c>
      <c r="P970" s="662">
        <v>0</v>
      </c>
      <c r="Q970" s="677"/>
      <c r="R970" s="661">
        <v>5</v>
      </c>
      <c r="S970" s="677">
        <v>1</v>
      </c>
      <c r="T970" s="742">
        <v>5</v>
      </c>
      <c r="U970" s="700">
        <v>1</v>
      </c>
    </row>
    <row r="971" spans="1:21" ht="14.4" customHeight="1" x14ac:dyDescent="0.3">
      <c r="A971" s="660">
        <v>21</v>
      </c>
      <c r="B971" s="661" t="s">
        <v>572</v>
      </c>
      <c r="C971" s="661">
        <v>89301212</v>
      </c>
      <c r="D971" s="740" t="s">
        <v>4044</v>
      </c>
      <c r="E971" s="741" t="s">
        <v>2751</v>
      </c>
      <c r="F971" s="661" t="s">
        <v>2726</v>
      </c>
      <c r="G971" s="661" t="s">
        <v>2825</v>
      </c>
      <c r="H971" s="661" t="s">
        <v>573</v>
      </c>
      <c r="I971" s="661" t="s">
        <v>2826</v>
      </c>
      <c r="J971" s="661" t="s">
        <v>2827</v>
      </c>
      <c r="K971" s="661"/>
      <c r="L971" s="662">
        <v>0</v>
      </c>
      <c r="M971" s="662">
        <v>0</v>
      </c>
      <c r="N971" s="661">
        <v>3</v>
      </c>
      <c r="O971" s="742">
        <v>3</v>
      </c>
      <c r="P971" s="662">
        <v>0</v>
      </c>
      <c r="Q971" s="677"/>
      <c r="R971" s="661">
        <v>1</v>
      </c>
      <c r="S971" s="677">
        <v>0.33333333333333331</v>
      </c>
      <c r="T971" s="742">
        <v>1</v>
      </c>
      <c r="U971" s="700">
        <v>0.33333333333333331</v>
      </c>
    </row>
    <row r="972" spans="1:21" ht="14.4" customHeight="1" x14ac:dyDescent="0.3">
      <c r="A972" s="660">
        <v>21</v>
      </c>
      <c r="B972" s="661" t="s">
        <v>572</v>
      </c>
      <c r="C972" s="661">
        <v>89301212</v>
      </c>
      <c r="D972" s="740" t="s">
        <v>4044</v>
      </c>
      <c r="E972" s="741" t="s">
        <v>2751</v>
      </c>
      <c r="F972" s="661" t="s">
        <v>2727</v>
      </c>
      <c r="G972" s="661" t="s">
        <v>2825</v>
      </c>
      <c r="H972" s="661" t="s">
        <v>573</v>
      </c>
      <c r="I972" s="661" t="s">
        <v>3218</v>
      </c>
      <c r="J972" s="661" t="s">
        <v>2827</v>
      </c>
      <c r="K972" s="661"/>
      <c r="L972" s="662">
        <v>0</v>
      </c>
      <c r="M972" s="662">
        <v>0</v>
      </c>
      <c r="N972" s="661">
        <v>28</v>
      </c>
      <c r="O972" s="742">
        <v>17</v>
      </c>
      <c r="P972" s="662">
        <v>0</v>
      </c>
      <c r="Q972" s="677"/>
      <c r="R972" s="661">
        <v>28</v>
      </c>
      <c r="S972" s="677">
        <v>1</v>
      </c>
      <c r="T972" s="742">
        <v>17</v>
      </c>
      <c r="U972" s="700">
        <v>1</v>
      </c>
    </row>
    <row r="973" spans="1:21" ht="14.4" customHeight="1" x14ac:dyDescent="0.3">
      <c r="A973" s="660">
        <v>21</v>
      </c>
      <c r="B973" s="661" t="s">
        <v>572</v>
      </c>
      <c r="C973" s="661">
        <v>89301212</v>
      </c>
      <c r="D973" s="740" t="s">
        <v>4044</v>
      </c>
      <c r="E973" s="741" t="s">
        <v>2751</v>
      </c>
      <c r="F973" s="661" t="s">
        <v>2727</v>
      </c>
      <c r="G973" s="661" t="s">
        <v>3189</v>
      </c>
      <c r="H973" s="661" t="s">
        <v>573</v>
      </c>
      <c r="I973" s="661" t="s">
        <v>3193</v>
      </c>
      <c r="J973" s="661" t="s">
        <v>3194</v>
      </c>
      <c r="K973" s="661" t="s">
        <v>3195</v>
      </c>
      <c r="L973" s="662">
        <v>1800</v>
      </c>
      <c r="M973" s="662">
        <v>1800</v>
      </c>
      <c r="N973" s="661">
        <v>1</v>
      </c>
      <c r="O973" s="742">
        <v>1</v>
      </c>
      <c r="P973" s="662"/>
      <c r="Q973" s="677">
        <v>0</v>
      </c>
      <c r="R973" s="661"/>
      <c r="S973" s="677">
        <v>0</v>
      </c>
      <c r="T973" s="742"/>
      <c r="U973" s="700">
        <v>0</v>
      </c>
    </row>
    <row r="974" spans="1:21" ht="14.4" customHeight="1" x14ac:dyDescent="0.3">
      <c r="A974" s="660">
        <v>21</v>
      </c>
      <c r="B974" s="661" t="s">
        <v>572</v>
      </c>
      <c r="C974" s="661">
        <v>89301212</v>
      </c>
      <c r="D974" s="740" t="s">
        <v>4044</v>
      </c>
      <c r="E974" s="741" t="s">
        <v>2751</v>
      </c>
      <c r="F974" s="661" t="s">
        <v>2727</v>
      </c>
      <c r="G974" s="661" t="s">
        <v>2873</v>
      </c>
      <c r="H974" s="661" t="s">
        <v>573</v>
      </c>
      <c r="I974" s="661" t="s">
        <v>2874</v>
      </c>
      <c r="J974" s="661" t="s">
        <v>2875</v>
      </c>
      <c r="K974" s="661" t="s">
        <v>2876</v>
      </c>
      <c r="L974" s="662">
        <v>1000</v>
      </c>
      <c r="M974" s="662">
        <v>3000</v>
      </c>
      <c r="N974" s="661">
        <v>3</v>
      </c>
      <c r="O974" s="742">
        <v>3</v>
      </c>
      <c r="P974" s="662"/>
      <c r="Q974" s="677">
        <v>0</v>
      </c>
      <c r="R974" s="661"/>
      <c r="S974" s="677">
        <v>0</v>
      </c>
      <c r="T974" s="742"/>
      <c r="U974" s="700">
        <v>0</v>
      </c>
    </row>
    <row r="975" spans="1:21" ht="14.4" customHeight="1" x14ac:dyDescent="0.3">
      <c r="A975" s="660">
        <v>21</v>
      </c>
      <c r="B975" s="661" t="s">
        <v>572</v>
      </c>
      <c r="C975" s="661">
        <v>89301212</v>
      </c>
      <c r="D975" s="740" t="s">
        <v>4044</v>
      </c>
      <c r="E975" s="741" t="s">
        <v>2752</v>
      </c>
      <c r="F975" s="661" t="s">
        <v>2725</v>
      </c>
      <c r="G975" s="661" t="s">
        <v>3117</v>
      </c>
      <c r="H975" s="661" t="s">
        <v>1429</v>
      </c>
      <c r="I975" s="661" t="s">
        <v>1591</v>
      </c>
      <c r="J975" s="661" t="s">
        <v>1592</v>
      </c>
      <c r="K975" s="661" t="s">
        <v>2646</v>
      </c>
      <c r="L975" s="662">
        <v>769.6</v>
      </c>
      <c r="M975" s="662">
        <v>2308.8000000000002</v>
      </c>
      <c r="N975" s="661">
        <v>3</v>
      </c>
      <c r="O975" s="742">
        <v>1</v>
      </c>
      <c r="P975" s="662">
        <v>2308.8000000000002</v>
      </c>
      <c r="Q975" s="677">
        <v>1</v>
      </c>
      <c r="R975" s="661">
        <v>3</v>
      </c>
      <c r="S975" s="677">
        <v>1</v>
      </c>
      <c r="T975" s="742">
        <v>1</v>
      </c>
      <c r="U975" s="700">
        <v>1</v>
      </c>
    </row>
    <row r="976" spans="1:21" ht="14.4" customHeight="1" x14ac:dyDescent="0.3">
      <c r="A976" s="660">
        <v>21</v>
      </c>
      <c r="B976" s="661" t="s">
        <v>572</v>
      </c>
      <c r="C976" s="661">
        <v>89301212</v>
      </c>
      <c r="D976" s="740" t="s">
        <v>4044</v>
      </c>
      <c r="E976" s="741" t="s">
        <v>2753</v>
      </c>
      <c r="F976" s="661" t="s">
        <v>2725</v>
      </c>
      <c r="G976" s="661" t="s">
        <v>3426</v>
      </c>
      <c r="H976" s="661" t="s">
        <v>573</v>
      </c>
      <c r="I976" s="661" t="s">
        <v>3823</v>
      </c>
      <c r="J976" s="661" t="s">
        <v>3824</v>
      </c>
      <c r="K976" s="661" t="s">
        <v>3825</v>
      </c>
      <c r="L976" s="662">
        <v>0</v>
      </c>
      <c r="M976" s="662">
        <v>0</v>
      </c>
      <c r="N976" s="661">
        <v>1</v>
      </c>
      <c r="O976" s="742">
        <v>1</v>
      </c>
      <c r="P976" s="662">
        <v>0</v>
      </c>
      <c r="Q976" s="677"/>
      <c r="R976" s="661">
        <v>1</v>
      </c>
      <c r="S976" s="677">
        <v>1</v>
      </c>
      <c r="T976" s="742">
        <v>1</v>
      </c>
      <c r="U976" s="700">
        <v>1</v>
      </c>
    </row>
    <row r="977" spans="1:21" ht="14.4" customHeight="1" x14ac:dyDescent="0.3">
      <c r="A977" s="660">
        <v>21</v>
      </c>
      <c r="B977" s="661" t="s">
        <v>572</v>
      </c>
      <c r="C977" s="661">
        <v>89301212</v>
      </c>
      <c r="D977" s="740" t="s">
        <v>4044</v>
      </c>
      <c r="E977" s="741" t="s">
        <v>2753</v>
      </c>
      <c r="F977" s="661" t="s">
        <v>2725</v>
      </c>
      <c r="G977" s="661" t="s">
        <v>2877</v>
      </c>
      <c r="H977" s="661" t="s">
        <v>573</v>
      </c>
      <c r="I977" s="661" t="s">
        <v>3826</v>
      </c>
      <c r="J977" s="661" t="s">
        <v>3264</v>
      </c>
      <c r="K977" s="661" t="s">
        <v>2889</v>
      </c>
      <c r="L977" s="662">
        <v>0</v>
      </c>
      <c r="M977" s="662">
        <v>0</v>
      </c>
      <c r="N977" s="661">
        <v>2</v>
      </c>
      <c r="O977" s="742">
        <v>1</v>
      </c>
      <c r="P977" s="662"/>
      <c r="Q977" s="677"/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21</v>
      </c>
      <c r="B978" s="661" t="s">
        <v>572</v>
      </c>
      <c r="C978" s="661">
        <v>89301212</v>
      </c>
      <c r="D978" s="740" t="s">
        <v>4044</v>
      </c>
      <c r="E978" s="741" t="s">
        <v>2753</v>
      </c>
      <c r="F978" s="661" t="s">
        <v>2725</v>
      </c>
      <c r="G978" s="661" t="s">
        <v>2880</v>
      </c>
      <c r="H978" s="661" t="s">
        <v>1429</v>
      </c>
      <c r="I978" s="661" t="s">
        <v>1542</v>
      </c>
      <c r="J978" s="661" t="s">
        <v>2663</v>
      </c>
      <c r="K978" s="661" t="s">
        <v>2664</v>
      </c>
      <c r="L978" s="662">
        <v>10.26</v>
      </c>
      <c r="M978" s="662">
        <v>30.78</v>
      </c>
      <c r="N978" s="661">
        <v>3</v>
      </c>
      <c r="O978" s="742">
        <v>2</v>
      </c>
      <c r="P978" s="662">
        <v>10.26</v>
      </c>
      <c r="Q978" s="677">
        <v>0.33333333333333331</v>
      </c>
      <c r="R978" s="661">
        <v>1</v>
      </c>
      <c r="S978" s="677">
        <v>0.33333333333333331</v>
      </c>
      <c r="T978" s="742">
        <v>0.5</v>
      </c>
      <c r="U978" s="700">
        <v>0.25</v>
      </c>
    </row>
    <row r="979" spans="1:21" ht="14.4" customHeight="1" x14ac:dyDescent="0.3">
      <c r="A979" s="660">
        <v>21</v>
      </c>
      <c r="B979" s="661" t="s">
        <v>572</v>
      </c>
      <c r="C979" s="661">
        <v>89301212</v>
      </c>
      <c r="D979" s="740" t="s">
        <v>4044</v>
      </c>
      <c r="E979" s="741" t="s">
        <v>2753</v>
      </c>
      <c r="F979" s="661" t="s">
        <v>2725</v>
      </c>
      <c r="G979" s="661" t="s">
        <v>3827</v>
      </c>
      <c r="H979" s="661" t="s">
        <v>1429</v>
      </c>
      <c r="I979" s="661" t="s">
        <v>3828</v>
      </c>
      <c r="J979" s="661" t="s">
        <v>3829</v>
      </c>
      <c r="K979" s="661" t="s">
        <v>1408</v>
      </c>
      <c r="L979" s="662">
        <v>0</v>
      </c>
      <c r="M979" s="662">
        <v>0</v>
      </c>
      <c r="N979" s="661">
        <v>1</v>
      </c>
      <c r="O979" s="742">
        <v>1</v>
      </c>
      <c r="P979" s="662">
        <v>0</v>
      </c>
      <c r="Q979" s="677"/>
      <c r="R979" s="661">
        <v>1</v>
      </c>
      <c r="S979" s="677">
        <v>1</v>
      </c>
      <c r="T979" s="742">
        <v>1</v>
      </c>
      <c r="U979" s="700">
        <v>1</v>
      </c>
    </row>
    <row r="980" spans="1:21" ht="14.4" customHeight="1" x14ac:dyDescent="0.3">
      <c r="A980" s="660">
        <v>21</v>
      </c>
      <c r="B980" s="661" t="s">
        <v>572</v>
      </c>
      <c r="C980" s="661">
        <v>89301212</v>
      </c>
      <c r="D980" s="740" t="s">
        <v>4044</v>
      </c>
      <c r="E980" s="741" t="s">
        <v>2753</v>
      </c>
      <c r="F980" s="661" t="s">
        <v>2725</v>
      </c>
      <c r="G980" s="661" t="s">
        <v>3830</v>
      </c>
      <c r="H980" s="661" t="s">
        <v>573</v>
      </c>
      <c r="I980" s="661" t="s">
        <v>3831</v>
      </c>
      <c r="J980" s="661" t="s">
        <v>3832</v>
      </c>
      <c r="K980" s="661" t="s">
        <v>3833</v>
      </c>
      <c r="L980" s="662">
        <v>0</v>
      </c>
      <c r="M980" s="662">
        <v>0</v>
      </c>
      <c r="N980" s="661">
        <v>1</v>
      </c>
      <c r="O980" s="742">
        <v>1</v>
      </c>
      <c r="P980" s="662"/>
      <c r="Q980" s="677"/>
      <c r="R980" s="661"/>
      <c r="S980" s="677">
        <v>0</v>
      </c>
      <c r="T980" s="742"/>
      <c r="U980" s="700">
        <v>0</v>
      </c>
    </row>
    <row r="981" spans="1:21" ht="14.4" customHeight="1" x14ac:dyDescent="0.3">
      <c r="A981" s="660">
        <v>21</v>
      </c>
      <c r="B981" s="661" t="s">
        <v>572</v>
      </c>
      <c r="C981" s="661">
        <v>89301212</v>
      </c>
      <c r="D981" s="740" t="s">
        <v>4044</v>
      </c>
      <c r="E981" s="741" t="s">
        <v>2753</v>
      </c>
      <c r="F981" s="661" t="s">
        <v>2725</v>
      </c>
      <c r="G981" s="661" t="s">
        <v>3834</v>
      </c>
      <c r="H981" s="661" t="s">
        <v>573</v>
      </c>
      <c r="I981" s="661" t="s">
        <v>3835</v>
      </c>
      <c r="J981" s="661" t="s">
        <v>3836</v>
      </c>
      <c r="K981" s="661" t="s">
        <v>3837</v>
      </c>
      <c r="L981" s="662">
        <v>6299.34</v>
      </c>
      <c r="M981" s="662">
        <v>6299.34</v>
      </c>
      <c r="N981" s="661">
        <v>1</v>
      </c>
      <c r="O981" s="742">
        <v>1</v>
      </c>
      <c r="P981" s="662">
        <v>6299.34</v>
      </c>
      <c r="Q981" s="677">
        <v>1</v>
      </c>
      <c r="R981" s="661">
        <v>1</v>
      </c>
      <c r="S981" s="677">
        <v>1</v>
      </c>
      <c r="T981" s="742">
        <v>1</v>
      </c>
      <c r="U981" s="700">
        <v>1</v>
      </c>
    </row>
    <row r="982" spans="1:21" ht="14.4" customHeight="1" x14ac:dyDescent="0.3">
      <c r="A982" s="660">
        <v>21</v>
      </c>
      <c r="B982" s="661" t="s">
        <v>572</v>
      </c>
      <c r="C982" s="661">
        <v>89301212</v>
      </c>
      <c r="D982" s="740" t="s">
        <v>4044</v>
      </c>
      <c r="E982" s="741" t="s">
        <v>2753</v>
      </c>
      <c r="F982" s="661" t="s">
        <v>2725</v>
      </c>
      <c r="G982" s="661" t="s">
        <v>2895</v>
      </c>
      <c r="H982" s="661" t="s">
        <v>1429</v>
      </c>
      <c r="I982" s="661" t="s">
        <v>1519</v>
      </c>
      <c r="J982" s="661" t="s">
        <v>1520</v>
      </c>
      <c r="K982" s="661" t="s">
        <v>2629</v>
      </c>
      <c r="L982" s="662">
        <v>65.989999999999995</v>
      </c>
      <c r="M982" s="662">
        <v>197.96999999999997</v>
      </c>
      <c r="N982" s="661">
        <v>3</v>
      </c>
      <c r="O982" s="742">
        <v>1</v>
      </c>
      <c r="P982" s="662">
        <v>131.97999999999999</v>
      </c>
      <c r="Q982" s="677">
        <v>0.66666666666666674</v>
      </c>
      <c r="R982" s="661">
        <v>2</v>
      </c>
      <c r="S982" s="677">
        <v>0.66666666666666663</v>
      </c>
      <c r="T982" s="742">
        <v>0.5</v>
      </c>
      <c r="U982" s="700">
        <v>0.5</v>
      </c>
    </row>
    <row r="983" spans="1:21" ht="14.4" customHeight="1" x14ac:dyDescent="0.3">
      <c r="A983" s="660">
        <v>21</v>
      </c>
      <c r="B983" s="661" t="s">
        <v>572</v>
      </c>
      <c r="C983" s="661">
        <v>89301212</v>
      </c>
      <c r="D983" s="740" t="s">
        <v>4044</v>
      </c>
      <c r="E983" s="741" t="s">
        <v>2753</v>
      </c>
      <c r="F983" s="661" t="s">
        <v>2725</v>
      </c>
      <c r="G983" s="661" t="s">
        <v>2963</v>
      </c>
      <c r="H983" s="661" t="s">
        <v>573</v>
      </c>
      <c r="I983" s="661" t="s">
        <v>662</v>
      </c>
      <c r="J983" s="661" t="s">
        <v>3570</v>
      </c>
      <c r="K983" s="661" t="s">
        <v>3392</v>
      </c>
      <c r="L983" s="662">
        <v>13.58</v>
      </c>
      <c r="M983" s="662">
        <v>13.58</v>
      </c>
      <c r="N983" s="661">
        <v>1</v>
      </c>
      <c r="O983" s="742">
        <v>0.5</v>
      </c>
      <c r="P983" s="662">
        <v>13.58</v>
      </c>
      <c r="Q983" s="677">
        <v>1</v>
      </c>
      <c r="R983" s="661">
        <v>1</v>
      </c>
      <c r="S983" s="677">
        <v>1</v>
      </c>
      <c r="T983" s="742">
        <v>0.5</v>
      </c>
      <c r="U983" s="700">
        <v>1</v>
      </c>
    </row>
    <row r="984" spans="1:21" ht="14.4" customHeight="1" x14ac:dyDescent="0.3">
      <c r="A984" s="660">
        <v>21</v>
      </c>
      <c r="B984" s="661" t="s">
        <v>572</v>
      </c>
      <c r="C984" s="661">
        <v>89301212</v>
      </c>
      <c r="D984" s="740" t="s">
        <v>4044</v>
      </c>
      <c r="E984" s="741" t="s">
        <v>2753</v>
      </c>
      <c r="F984" s="661" t="s">
        <v>2725</v>
      </c>
      <c r="G984" s="661" t="s">
        <v>3838</v>
      </c>
      <c r="H984" s="661" t="s">
        <v>573</v>
      </c>
      <c r="I984" s="661" t="s">
        <v>3839</v>
      </c>
      <c r="J984" s="661" t="s">
        <v>1143</v>
      </c>
      <c r="K984" s="661" t="s">
        <v>3840</v>
      </c>
      <c r="L984" s="662">
        <v>0</v>
      </c>
      <c r="M984" s="662">
        <v>0</v>
      </c>
      <c r="N984" s="661">
        <v>1</v>
      </c>
      <c r="O984" s="742">
        <v>0.5</v>
      </c>
      <c r="P984" s="662">
        <v>0</v>
      </c>
      <c r="Q984" s="677"/>
      <c r="R984" s="661">
        <v>1</v>
      </c>
      <c r="S984" s="677">
        <v>1</v>
      </c>
      <c r="T984" s="742">
        <v>0.5</v>
      </c>
      <c r="U984" s="700">
        <v>1</v>
      </c>
    </row>
    <row r="985" spans="1:21" ht="14.4" customHeight="1" x14ac:dyDescent="0.3">
      <c r="A985" s="660">
        <v>21</v>
      </c>
      <c r="B985" s="661" t="s">
        <v>572</v>
      </c>
      <c r="C985" s="661">
        <v>89301212</v>
      </c>
      <c r="D985" s="740" t="s">
        <v>4044</v>
      </c>
      <c r="E985" s="741" t="s">
        <v>2753</v>
      </c>
      <c r="F985" s="661" t="s">
        <v>2725</v>
      </c>
      <c r="G985" s="661" t="s">
        <v>3841</v>
      </c>
      <c r="H985" s="661" t="s">
        <v>573</v>
      </c>
      <c r="I985" s="661" t="s">
        <v>3842</v>
      </c>
      <c r="J985" s="661" t="s">
        <v>3843</v>
      </c>
      <c r="K985" s="661" t="s">
        <v>3844</v>
      </c>
      <c r="L985" s="662">
        <v>49.63</v>
      </c>
      <c r="M985" s="662">
        <v>49.63</v>
      </c>
      <c r="N985" s="661">
        <v>1</v>
      </c>
      <c r="O985" s="742">
        <v>0.5</v>
      </c>
      <c r="P985" s="662">
        <v>49.63</v>
      </c>
      <c r="Q985" s="677">
        <v>1</v>
      </c>
      <c r="R985" s="661">
        <v>1</v>
      </c>
      <c r="S985" s="677">
        <v>1</v>
      </c>
      <c r="T985" s="742">
        <v>0.5</v>
      </c>
      <c r="U985" s="700">
        <v>1</v>
      </c>
    </row>
    <row r="986" spans="1:21" ht="14.4" customHeight="1" x14ac:dyDescent="0.3">
      <c r="A986" s="660">
        <v>21</v>
      </c>
      <c r="B986" s="661" t="s">
        <v>572</v>
      </c>
      <c r="C986" s="661">
        <v>89301212</v>
      </c>
      <c r="D986" s="740" t="s">
        <v>4044</v>
      </c>
      <c r="E986" s="741" t="s">
        <v>2753</v>
      </c>
      <c r="F986" s="661" t="s">
        <v>2725</v>
      </c>
      <c r="G986" s="661" t="s">
        <v>2791</v>
      </c>
      <c r="H986" s="661" t="s">
        <v>573</v>
      </c>
      <c r="I986" s="661" t="s">
        <v>2792</v>
      </c>
      <c r="J986" s="661" t="s">
        <v>2793</v>
      </c>
      <c r="K986" s="661" t="s">
        <v>2794</v>
      </c>
      <c r="L986" s="662">
        <v>0</v>
      </c>
      <c r="M986" s="662">
        <v>0</v>
      </c>
      <c r="N986" s="661">
        <v>2</v>
      </c>
      <c r="O986" s="742">
        <v>1</v>
      </c>
      <c r="P986" s="662">
        <v>0</v>
      </c>
      <c r="Q986" s="677"/>
      <c r="R986" s="661">
        <v>2</v>
      </c>
      <c r="S986" s="677">
        <v>1</v>
      </c>
      <c r="T986" s="742">
        <v>1</v>
      </c>
      <c r="U986" s="700">
        <v>1</v>
      </c>
    </row>
    <row r="987" spans="1:21" ht="14.4" customHeight="1" x14ac:dyDescent="0.3">
      <c r="A987" s="660">
        <v>21</v>
      </c>
      <c r="B987" s="661" t="s">
        <v>572</v>
      </c>
      <c r="C987" s="661">
        <v>89301212</v>
      </c>
      <c r="D987" s="740" t="s">
        <v>4044</v>
      </c>
      <c r="E987" s="741" t="s">
        <v>2753</v>
      </c>
      <c r="F987" s="661" t="s">
        <v>2725</v>
      </c>
      <c r="G987" s="661" t="s">
        <v>2763</v>
      </c>
      <c r="H987" s="661" t="s">
        <v>573</v>
      </c>
      <c r="I987" s="661" t="s">
        <v>807</v>
      </c>
      <c r="J987" s="661" t="s">
        <v>808</v>
      </c>
      <c r="K987" s="661" t="s">
        <v>2764</v>
      </c>
      <c r="L987" s="662">
        <v>156.77000000000001</v>
      </c>
      <c r="M987" s="662">
        <v>156.77000000000001</v>
      </c>
      <c r="N987" s="661">
        <v>1</v>
      </c>
      <c r="O987" s="742">
        <v>1</v>
      </c>
      <c r="P987" s="662"/>
      <c r="Q987" s="677">
        <v>0</v>
      </c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21</v>
      </c>
      <c r="B988" s="661" t="s">
        <v>572</v>
      </c>
      <c r="C988" s="661">
        <v>89301212</v>
      </c>
      <c r="D988" s="740" t="s">
        <v>4044</v>
      </c>
      <c r="E988" s="741" t="s">
        <v>2753</v>
      </c>
      <c r="F988" s="661" t="s">
        <v>2725</v>
      </c>
      <c r="G988" s="661" t="s">
        <v>2899</v>
      </c>
      <c r="H988" s="661" t="s">
        <v>573</v>
      </c>
      <c r="I988" s="661" t="s">
        <v>1811</v>
      </c>
      <c r="J988" s="661" t="s">
        <v>1812</v>
      </c>
      <c r="K988" s="661" t="s">
        <v>1813</v>
      </c>
      <c r="L988" s="662">
        <v>33</v>
      </c>
      <c r="M988" s="662">
        <v>33</v>
      </c>
      <c r="N988" s="661">
        <v>1</v>
      </c>
      <c r="O988" s="742">
        <v>0.5</v>
      </c>
      <c r="P988" s="662">
        <v>33</v>
      </c>
      <c r="Q988" s="677">
        <v>1</v>
      </c>
      <c r="R988" s="661">
        <v>1</v>
      </c>
      <c r="S988" s="677">
        <v>1</v>
      </c>
      <c r="T988" s="742">
        <v>0.5</v>
      </c>
      <c r="U988" s="700">
        <v>1</v>
      </c>
    </row>
    <row r="989" spans="1:21" ht="14.4" customHeight="1" x14ac:dyDescent="0.3">
      <c r="A989" s="660">
        <v>21</v>
      </c>
      <c r="B989" s="661" t="s">
        <v>572</v>
      </c>
      <c r="C989" s="661">
        <v>89301212</v>
      </c>
      <c r="D989" s="740" t="s">
        <v>4044</v>
      </c>
      <c r="E989" s="741" t="s">
        <v>2753</v>
      </c>
      <c r="F989" s="661" t="s">
        <v>2725</v>
      </c>
      <c r="G989" s="661" t="s">
        <v>2899</v>
      </c>
      <c r="H989" s="661" t="s">
        <v>573</v>
      </c>
      <c r="I989" s="661" t="s">
        <v>2900</v>
      </c>
      <c r="J989" s="661" t="s">
        <v>2901</v>
      </c>
      <c r="K989" s="661" t="s">
        <v>2902</v>
      </c>
      <c r="L989" s="662">
        <v>0</v>
      </c>
      <c r="M989" s="662">
        <v>0</v>
      </c>
      <c r="N989" s="661">
        <v>1</v>
      </c>
      <c r="O989" s="742">
        <v>0.5</v>
      </c>
      <c r="P989" s="662">
        <v>0</v>
      </c>
      <c r="Q989" s="677"/>
      <c r="R989" s="661">
        <v>1</v>
      </c>
      <c r="S989" s="677">
        <v>1</v>
      </c>
      <c r="T989" s="742">
        <v>0.5</v>
      </c>
      <c r="U989" s="700">
        <v>1</v>
      </c>
    </row>
    <row r="990" spans="1:21" ht="14.4" customHeight="1" x14ac:dyDescent="0.3">
      <c r="A990" s="660">
        <v>21</v>
      </c>
      <c r="B990" s="661" t="s">
        <v>572</v>
      </c>
      <c r="C990" s="661">
        <v>89301212</v>
      </c>
      <c r="D990" s="740" t="s">
        <v>4044</v>
      </c>
      <c r="E990" s="741" t="s">
        <v>2753</v>
      </c>
      <c r="F990" s="661" t="s">
        <v>2725</v>
      </c>
      <c r="G990" s="661" t="s">
        <v>2983</v>
      </c>
      <c r="H990" s="661" t="s">
        <v>573</v>
      </c>
      <c r="I990" s="661" t="s">
        <v>3023</v>
      </c>
      <c r="J990" s="661" t="s">
        <v>3024</v>
      </c>
      <c r="K990" s="661" t="s">
        <v>3025</v>
      </c>
      <c r="L990" s="662">
        <v>60.9</v>
      </c>
      <c r="M990" s="662">
        <v>304.5</v>
      </c>
      <c r="N990" s="661">
        <v>5</v>
      </c>
      <c r="O990" s="742">
        <v>2</v>
      </c>
      <c r="P990" s="662"/>
      <c r="Q990" s="677">
        <v>0</v>
      </c>
      <c r="R990" s="661"/>
      <c r="S990" s="677">
        <v>0</v>
      </c>
      <c r="T990" s="742"/>
      <c r="U990" s="700">
        <v>0</v>
      </c>
    </row>
    <row r="991" spans="1:21" ht="14.4" customHeight="1" x14ac:dyDescent="0.3">
      <c r="A991" s="660">
        <v>21</v>
      </c>
      <c r="B991" s="661" t="s">
        <v>572</v>
      </c>
      <c r="C991" s="661">
        <v>89301212</v>
      </c>
      <c r="D991" s="740" t="s">
        <v>4044</v>
      </c>
      <c r="E991" s="741" t="s">
        <v>2753</v>
      </c>
      <c r="F991" s="661" t="s">
        <v>2725</v>
      </c>
      <c r="G991" s="661" t="s">
        <v>3100</v>
      </c>
      <c r="H991" s="661" t="s">
        <v>1429</v>
      </c>
      <c r="I991" s="661" t="s">
        <v>3101</v>
      </c>
      <c r="J991" s="661" t="s">
        <v>3102</v>
      </c>
      <c r="K991" s="661" t="s">
        <v>3103</v>
      </c>
      <c r="L991" s="662">
        <v>2179.9299999999998</v>
      </c>
      <c r="M991" s="662">
        <v>47958.459999999992</v>
      </c>
      <c r="N991" s="661">
        <v>22</v>
      </c>
      <c r="O991" s="742">
        <v>7.5</v>
      </c>
      <c r="P991" s="662">
        <v>26159.159999999996</v>
      </c>
      <c r="Q991" s="677">
        <v>0.54545454545454541</v>
      </c>
      <c r="R991" s="661">
        <v>12</v>
      </c>
      <c r="S991" s="677">
        <v>0.54545454545454541</v>
      </c>
      <c r="T991" s="742">
        <v>4</v>
      </c>
      <c r="U991" s="700">
        <v>0.53333333333333333</v>
      </c>
    </row>
    <row r="992" spans="1:21" ht="14.4" customHeight="1" x14ac:dyDescent="0.3">
      <c r="A992" s="660">
        <v>21</v>
      </c>
      <c r="B992" s="661" t="s">
        <v>572</v>
      </c>
      <c r="C992" s="661">
        <v>89301212</v>
      </c>
      <c r="D992" s="740" t="s">
        <v>4044</v>
      </c>
      <c r="E992" s="741" t="s">
        <v>2753</v>
      </c>
      <c r="F992" s="661" t="s">
        <v>2725</v>
      </c>
      <c r="G992" s="661" t="s">
        <v>3223</v>
      </c>
      <c r="H992" s="661" t="s">
        <v>573</v>
      </c>
      <c r="I992" s="661" t="s">
        <v>1714</v>
      </c>
      <c r="J992" s="661" t="s">
        <v>1033</v>
      </c>
      <c r="K992" s="661" t="s">
        <v>3224</v>
      </c>
      <c r="L992" s="662">
        <v>27.28</v>
      </c>
      <c r="M992" s="662">
        <v>27.28</v>
      </c>
      <c r="N992" s="661">
        <v>1</v>
      </c>
      <c r="O992" s="742">
        <v>1</v>
      </c>
      <c r="P992" s="662">
        <v>27.28</v>
      </c>
      <c r="Q992" s="677">
        <v>1</v>
      </c>
      <c r="R992" s="661">
        <v>1</v>
      </c>
      <c r="S992" s="677">
        <v>1</v>
      </c>
      <c r="T992" s="742">
        <v>1</v>
      </c>
      <c r="U992" s="700">
        <v>1</v>
      </c>
    </row>
    <row r="993" spans="1:21" ht="14.4" customHeight="1" x14ac:dyDescent="0.3">
      <c r="A993" s="660">
        <v>21</v>
      </c>
      <c r="B993" s="661" t="s">
        <v>572</v>
      </c>
      <c r="C993" s="661">
        <v>89301212</v>
      </c>
      <c r="D993" s="740" t="s">
        <v>4044</v>
      </c>
      <c r="E993" s="741" t="s">
        <v>2753</v>
      </c>
      <c r="F993" s="661" t="s">
        <v>2725</v>
      </c>
      <c r="G993" s="661" t="s">
        <v>2848</v>
      </c>
      <c r="H993" s="661" t="s">
        <v>1429</v>
      </c>
      <c r="I993" s="661" t="s">
        <v>3104</v>
      </c>
      <c r="J993" s="661" t="s">
        <v>3105</v>
      </c>
      <c r="K993" s="661" t="s">
        <v>1355</v>
      </c>
      <c r="L993" s="662">
        <v>9810.82</v>
      </c>
      <c r="M993" s="662">
        <v>19621.64</v>
      </c>
      <c r="N993" s="661">
        <v>2</v>
      </c>
      <c r="O993" s="742">
        <v>2</v>
      </c>
      <c r="P993" s="662">
        <v>19621.64</v>
      </c>
      <c r="Q993" s="677">
        <v>1</v>
      </c>
      <c r="R993" s="661">
        <v>2</v>
      </c>
      <c r="S993" s="677">
        <v>1</v>
      </c>
      <c r="T993" s="742">
        <v>2</v>
      </c>
      <c r="U993" s="700">
        <v>1</v>
      </c>
    </row>
    <row r="994" spans="1:21" ht="14.4" customHeight="1" x14ac:dyDescent="0.3">
      <c r="A994" s="660">
        <v>21</v>
      </c>
      <c r="B994" s="661" t="s">
        <v>572</v>
      </c>
      <c r="C994" s="661">
        <v>89301212</v>
      </c>
      <c r="D994" s="740" t="s">
        <v>4044</v>
      </c>
      <c r="E994" s="741" t="s">
        <v>2753</v>
      </c>
      <c r="F994" s="661" t="s">
        <v>2725</v>
      </c>
      <c r="G994" s="661" t="s">
        <v>2848</v>
      </c>
      <c r="H994" s="661" t="s">
        <v>1429</v>
      </c>
      <c r="I994" s="661" t="s">
        <v>3321</v>
      </c>
      <c r="J994" s="661" t="s">
        <v>3105</v>
      </c>
      <c r="K994" s="661" t="s">
        <v>1355</v>
      </c>
      <c r="L994" s="662">
        <v>9810.82</v>
      </c>
      <c r="M994" s="662">
        <v>9810.82</v>
      </c>
      <c r="N994" s="661">
        <v>1</v>
      </c>
      <c r="O994" s="742">
        <v>1</v>
      </c>
      <c r="P994" s="662">
        <v>9810.82</v>
      </c>
      <c r="Q994" s="677">
        <v>1</v>
      </c>
      <c r="R994" s="661">
        <v>1</v>
      </c>
      <c r="S994" s="677">
        <v>1</v>
      </c>
      <c r="T994" s="742">
        <v>1</v>
      </c>
      <c r="U994" s="700">
        <v>1</v>
      </c>
    </row>
    <row r="995" spans="1:21" ht="14.4" customHeight="1" x14ac:dyDescent="0.3">
      <c r="A995" s="660">
        <v>21</v>
      </c>
      <c r="B995" s="661" t="s">
        <v>572</v>
      </c>
      <c r="C995" s="661">
        <v>89301212</v>
      </c>
      <c r="D995" s="740" t="s">
        <v>4044</v>
      </c>
      <c r="E995" s="741" t="s">
        <v>2753</v>
      </c>
      <c r="F995" s="661" t="s">
        <v>2725</v>
      </c>
      <c r="G995" s="661" t="s">
        <v>2848</v>
      </c>
      <c r="H995" s="661" t="s">
        <v>1429</v>
      </c>
      <c r="I995" s="661" t="s">
        <v>3503</v>
      </c>
      <c r="J995" s="661" t="s">
        <v>3504</v>
      </c>
      <c r="K995" s="661" t="s">
        <v>3505</v>
      </c>
      <c r="L995" s="662">
        <v>5886.49</v>
      </c>
      <c r="M995" s="662">
        <v>5886.49</v>
      </c>
      <c r="N995" s="661">
        <v>1</v>
      </c>
      <c r="O995" s="742">
        <v>1</v>
      </c>
      <c r="P995" s="662"/>
      <c r="Q995" s="677">
        <v>0</v>
      </c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21</v>
      </c>
      <c r="B996" s="661" t="s">
        <v>572</v>
      </c>
      <c r="C996" s="661">
        <v>89301212</v>
      </c>
      <c r="D996" s="740" t="s">
        <v>4044</v>
      </c>
      <c r="E996" s="741" t="s">
        <v>2753</v>
      </c>
      <c r="F996" s="661" t="s">
        <v>2725</v>
      </c>
      <c r="G996" s="661" t="s">
        <v>2988</v>
      </c>
      <c r="H996" s="661" t="s">
        <v>573</v>
      </c>
      <c r="I996" s="661" t="s">
        <v>1632</v>
      </c>
      <c r="J996" s="661" t="s">
        <v>1633</v>
      </c>
      <c r="K996" s="661" t="s">
        <v>2989</v>
      </c>
      <c r="L996" s="662">
        <v>111.72</v>
      </c>
      <c r="M996" s="662">
        <v>111.72</v>
      </c>
      <c r="N996" s="661">
        <v>1</v>
      </c>
      <c r="O996" s="742">
        <v>1</v>
      </c>
      <c r="P996" s="662"/>
      <c r="Q996" s="677">
        <v>0</v>
      </c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21</v>
      </c>
      <c r="B997" s="661" t="s">
        <v>572</v>
      </c>
      <c r="C997" s="661">
        <v>89301212</v>
      </c>
      <c r="D997" s="740" t="s">
        <v>4044</v>
      </c>
      <c r="E997" s="741" t="s">
        <v>2753</v>
      </c>
      <c r="F997" s="661" t="s">
        <v>2725</v>
      </c>
      <c r="G997" s="661" t="s">
        <v>3845</v>
      </c>
      <c r="H997" s="661" t="s">
        <v>573</v>
      </c>
      <c r="I997" s="661" t="s">
        <v>3846</v>
      </c>
      <c r="J997" s="661" t="s">
        <v>3847</v>
      </c>
      <c r="K997" s="661" t="s">
        <v>3848</v>
      </c>
      <c r="L997" s="662">
        <v>31.29</v>
      </c>
      <c r="M997" s="662">
        <v>31.29</v>
      </c>
      <c r="N997" s="661">
        <v>1</v>
      </c>
      <c r="O997" s="742">
        <v>1</v>
      </c>
      <c r="P997" s="662">
        <v>31.29</v>
      </c>
      <c r="Q997" s="677">
        <v>1</v>
      </c>
      <c r="R997" s="661">
        <v>1</v>
      </c>
      <c r="S997" s="677">
        <v>1</v>
      </c>
      <c r="T997" s="742">
        <v>1</v>
      </c>
      <c r="U997" s="700">
        <v>1</v>
      </c>
    </row>
    <row r="998" spans="1:21" ht="14.4" customHeight="1" x14ac:dyDescent="0.3">
      <c r="A998" s="660">
        <v>21</v>
      </c>
      <c r="B998" s="661" t="s">
        <v>572</v>
      </c>
      <c r="C998" s="661">
        <v>89301212</v>
      </c>
      <c r="D998" s="740" t="s">
        <v>4044</v>
      </c>
      <c r="E998" s="741" t="s">
        <v>2753</v>
      </c>
      <c r="F998" s="661" t="s">
        <v>2725</v>
      </c>
      <c r="G998" s="661" t="s">
        <v>3513</v>
      </c>
      <c r="H998" s="661" t="s">
        <v>573</v>
      </c>
      <c r="I998" s="661" t="s">
        <v>3514</v>
      </c>
      <c r="J998" s="661" t="s">
        <v>3515</v>
      </c>
      <c r="K998" s="661" t="s">
        <v>3516</v>
      </c>
      <c r="L998" s="662">
        <v>88.76</v>
      </c>
      <c r="M998" s="662">
        <v>88.76</v>
      </c>
      <c r="N998" s="661">
        <v>1</v>
      </c>
      <c r="O998" s="742">
        <v>0.5</v>
      </c>
      <c r="P998" s="662">
        <v>88.76</v>
      </c>
      <c r="Q998" s="677">
        <v>1</v>
      </c>
      <c r="R998" s="661">
        <v>1</v>
      </c>
      <c r="S998" s="677">
        <v>1</v>
      </c>
      <c r="T998" s="742">
        <v>0.5</v>
      </c>
      <c r="U998" s="700">
        <v>1</v>
      </c>
    </row>
    <row r="999" spans="1:21" ht="14.4" customHeight="1" x14ac:dyDescent="0.3">
      <c r="A999" s="660">
        <v>21</v>
      </c>
      <c r="B999" s="661" t="s">
        <v>572</v>
      </c>
      <c r="C999" s="661">
        <v>89301212</v>
      </c>
      <c r="D999" s="740" t="s">
        <v>4044</v>
      </c>
      <c r="E999" s="741" t="s">
        <v>2753</v>
      </c>
      <c r="F999" s="661" t="s">
        <v>2725</v>
      </c>
      <c r="G999" s="661" t="s">
        <v>2799</v>
      </c>
      <c r="H999" s="661" t="s">
        <v>573</v>
      </c>
      <c r="I999" s="661" t="s">
        <v>3849</v>
      </c>
      <c r="J999" s="661" t="s">
        <v>707</v>
      </c>
      <c r="K999" s="661" t="s">
        <v>3850</v>
      </c>
      <c r="L999" s="662">
        <v>0</v>
      </c>
      <c r="M999" s="662">
        <v>0</v>
      </c>
      <c r="N999" s="661">
        <v>1</v>
      </c>
      <c r="O999" s="742">
        <v>1</v>
      </c>
      <c r="P999" s="662">
        <v>0</v>
      </c>
      <c r="Q999" s="677"/>
      <c r="R999" s="661">
        <v>1</v>
      </c>
      <c r="S999" s="677">
        <v>1</v>
      </c>
      <c r="T999" s="742">
        <v>1</v>
      </c>
      <c r="U999" s="700">
        <v>1</v>
      </c>
    </row>
    <row r="1000" spans="1:21" ht="14.4" customHeight="1" x14ac:dyDescent="0.3">
      <c r="A1000" s="660">
        <v>21</v>
      </c>
      <c r="B1000" s="661" t="s">
        <v>572</v>
      </c>
      <c r="C1000" s="661">
        <v>89301212</v>
      </c>
      <c r="D1000" s="740" t="s">
        <v>4044</v>
      </c>
      <c r="E1000" s="741" t="s">
        <v>2753</v>
      </c>
      <c r="F1000" s="661" t="s">
        <v>2725</v>
      </c>
      <c r="G1000" s="661" t="s">
        <v>2801</v>
      </c>
      <c r="H1000" s="661" t="s">
        <v>573</v>
      </c>
      <c r="I1000" s="661" t="s">
        <v>1799</v>
      </c>
      <c r="J1000" s="661" t="s">
        <v>1016</v>
      </c>
      <c r="K1000" s="661" t="s">
        <v>2802</v>
      </c>
      <c r="L1000" s="662">
        <v>0</v>
      </c>
      <c r="M1000" s="662">
        <v>0</v>
      </c>
      <c r="N1000" s="661">
        <v>3</v>
      </c>
      <c r="O1000" s="742">
        <v>3</v>
      </c>
      <c r="P1000" s="662">
        <v>0</v>
      </c>
      <c r="Q1000" s="677"/>
      <c r="R1000" s="661">
        <v>1</v>
      </c>
      <c r="S1000" s="677">
        <v>0.33333333333333331</v>
      </c>
      <c r="T1000" s="742">
        <v>1</v>
      </c>
      <c r="U1000" s="700">
        <v>0.33333333333333331</v>
      </c>
    </row>
    <row r="1001" spans="1:21" ht="14.4" customHeight="1" x14ac:dyDescent="0.3">
      <c r="A1001" s="660">
        <v>21</v>
      </c>
      <c r="B1001" s="661" t="s">
        <v>572</v>
      </c>
      <c r="C1001" s="661">
        <v>89301212</v>
      </c>
      <c r="D1001" s="740" t="s">
        <v>4044</v>
      </c>
      <c r="E1001" s="741" t="s">
        <v>2753</v>
      </c>
      <c r="F1001" s="661" t="s">
        <v>2725</v>
      </c>
      <c r="G1001" s="661" t="s">
        <v>2801</v>
      </c>
      <c r="H1001" s="661" t="s">
        <v>573</v>
      </c>
      <c r="I1001" s="661" t="s">
        <v>3030</v>
      </c>
      <c r="J1001" s="661" t="s">
        <v>3031</v>
      </c>
      <c r="K1001" s="661" t="s">
        <v>3032</v>
      </c>
      <c r="L1001" s="662">
        <v>0</v>
      </c>
      <c r="M1001" s="662">
        <v>0</v>
      </c>
      <c r="N1001" s="661">
        <v>1</v>
      </c>
      <c r="O1001" s="742">
        <v>0.5</v>
      </c>
      <c r="P1001" s="662">
        <v>0</v>
      </c>
      <c r="Q1001" s="677"/>
      <c r="R1001" s="661">
        <v>1</v>
      </c>
      <c r="S1001" s="677">
        <v>1</v>
      </c>
      <c r="T1001" s="742">
        <v>0.5</v>
      </c>
      <c r="U1001" s="700">
        <v>1</v>
      </c>
    </row>
    <row r="1002" spans="1:21" ht="14.4" customHeight="1" x14ac:dyDescent="0.3">
      <c r="A1002" s="660">
        <v>21</v>
      </c>
      <c r="B1002" s="661" t="s">
        <v>572</v>
      </c>
      <c r="C1002" s="661">
        <v>89301212</v>
      </c>
      <c r="D1002" s="740" t="s">
        <v>4044</v>
      </c>
      <c r="E1002" s="741" t="s">
        <v>2753</v>
      </c>
      <c r="F1002" s="661" t="s">
        <v>2725</v>
      </c>
      <c r="G1002" s="661" t="s">
        <v>3117</v>
      </c>
      <c r="H1002" s="661" t="s">
        <v>1429</v>
      </c>
      <c r="I1002" s="661" t="s">
        <v>1591</v>
      </c>
      <c r="J1002" s="661" t="s">
        <v>1592</v>
      </c>
      <c r="K1002" s="661" t="s">
        <v>2646</v>
      </c>
      <c r="L1002" s="662">
        <v>769.6</v>
      </c>
      <c r="M1002" s="662">
        <v>65416</v>
      </c>
      <c r="N1002" s="661">
        <v>85</v>
      </c>
      <c r="O1002" s="742">
        <v>30</v>
      </c>
      <c r="P1002" s="662">
        <v>41558.400000000001</v>
      </c>
      <c r="Q1002" s="677">
        <v>0.6352941176470589</v>
      </c>
      <c r="R1002" s="661">
        <v>54</v>
      </c>
      <c r="S1002" s="677">
        <v>0.63529411764705879</v>
      </c>
      <c r="T1002" s="742">
        <v>19</v>
      </c>
      <c r="U1002" s="700">
        <v>0.6333333333333333</v>
      </c>
    </row>
    <row r="1003" spans="1:21" ht="14.4" customHeight="1" x14ac:dyDescent="0.3">
      <c r="A1003" s="660">
        <v>21</v>
      </c>
      <c r="B1003" s="661" t="s">
        <v>572</v>
      </c>
      <c r="C1003" s="661">
        <v>89301212</v>
      </c>
      <c r="D1003" s="740" t="s">
        <v>4044</v>
      </c>
      <c r="E1003" s="741" t="s">
        <v>2753</v>
      </c>
      <c r="F1003" s="661" t="s">
        <v>2725</v>
      </c>
      <c r="G1003" s="661" t="s">
        <v>3117</v>
      </c>
      <c r="H1003" s="661" t="s">
        <v>1429</v>
      </c>
      <c r="I1003" s="661" t="s">
        <v>3225</v>
      </c>
      <c r="J1003" s="661" t="s">
        <v>1592</v>
      </c>
      <c r="K1003" s="661" t="s">
        <v>2646</v>
      </c>
      <c r="L1003" s="662">
        <v>0</v>
      </c>
      <c r="M1003" s="662">
        <v>0</v>
      </c>
      <c r="N1003" s="661">
        <v>3</v>
      </c>
      <c r="O1003" s="742">
        <v>1</v>
      </c>
      <c r="P1003" s="662">
        <v>0</v>
      </c>
      <c r="Q1003" s="677"/>
      <c r="R1003" s="661">
        <v>3</v>
      </c>
      <c r="S1003" s="677">
        <v>1</v>
      </c>
      <c r="T1003" s="742">
        <v>1</v>
      </c>
      <c r="U1003" s="700">
        <v>1</v>
      </c>
    </row>
    <row r="1004" spans="1:21" ht="14.4" customHeight="1" x14ac:dyDescent="0.3">
      <c r="A1004" s="660">
        <v>21</v>
      </c>
      <c r="B1004" s="661" t="s">
        <v>572</v>
      </c>
      <c r="C1004" s="661">
        <v>89301212</v>
      </c>
      <c r="D1004" s="740" t="s">
        <v>4044</v>
      </c>
      <c r="E1004" s="741" t="s">
        <v>2753</v>
      </c>
      <c r="F1004" s="661" t="s">
        <v>2725</v>
      </c>
      <c r="G1004" s="661" t="s">
        <v>2804</v>
      </c>
      <c r="H1004" s="661" t="s">
        <v>573</v>
      </c>
      <c r="I1004" s="661" t="s">
        <v>2056</v>
      </c>
      <c r="J1004" s="661" t="s">
        <v>2057</v>
      </c>
      <c r="K1004" s="661" t="s">
        <v>2058</v>
      </c>
      <c r="L1004" s="662">
        <v>1121.25</v>
      </c>
      <c r="M1004" s="662">
        <v>2242.5</v>
      </c>
      <c r="N1004" s="661">
        <v>2</v>
      </c>
      <c r="O1004" s="742">
        <v>1.5</v>
      </c>
      <c r="P1004" s="662">
        <v>2242.5</v>
      </c>
      <c r="Q1004" s="677">
        <v>1</v>
      </c>
      <c r="R1004" s="661">
        <v>2</v>
      </c>
      <c r="S1004" s="677">
        <v>1</v>
      </c>
      <c r="T1004" s="742">
        <v>1.5</v>
      </c>
      <c r="U1004" s="700">
        <v>1</v>
      </c>
    </row>
    <row r="1005" spans="1:21" ht="14.4" customHeight="1" x14ac:dyDescent="0.3">
      <c r="A1005" s="660">
        <v>21</v>
      </c>
      <c r="B1005" s="661" t="s">
        <v>572</v>
      </c>
      <c r="C1005" s="661">
        <v>89301212</v>
      </c>
      <c r="D1005" s="740" t="s">
        <v>4044</v>
      </c>
      <c r="E1005" s="741" t="s">
        <v>2753</v>
      </c>
      <c r="F1005" s="661" t="s">
        <v>2725</v>
      </c>
      <c r="G1005" s="661" t="s">
        <v>2804</v>
      </c>
      <c r="H1005" s="661" t="s">
        <v>573</v>
      </c>
      <c r="I1005" s="661" t="s">
        <v>3851</v>
      </c>
      <c r="J1005" s="661" t="s">
        <v>2806</v>
      </c>
      <c r="K1005" s="661" t="s">
        <v>3852</v>
      </c>
      <c r="L1005" s="662">
        <v>0</v>
      </c>
      <c r="M1005" s="662">
        <v>0</v>
      </c>
      <c r="N1005" s="661">
        <v>1</v>
      </c>
      <c r="O1005" s="742"/>
      <c r="P1005" s="662">
        <v>0</v>
      </c>
      <c r="Q1005" s="677"/>
      <c r="R1005" s="661">
        <v>1</v>
      </c>
      <c r="S1005" s="677">
        <v>1</v>
      </c>
      <c r="T1005" s="742"/>
      <c r="U1005" s="700"/>
    </row>
    <row r="1006" spans="1:21" ht="14.4" customHeight="1" x14ac:dyDescent="0.3">
      <c r="A1006" s="660">
        <v>21</v>
      </c>
      <c r="B1006" s="661" t="s">
        <v>572</v>
      </c>
      <c r="C1006" s="661">
        <v>89301212</v>
      </c>
      <c r="D1006" s="740" t="s">
        <v>4044</v>
      </c>
      <c r="E1006" s="741" t="s">
        <v>2753</v>
      </c>
      <c r="F1006" s="661" t="s">
        <v>2725</v>
      </c>
      <c r="G1006" s="661" t="s">
        <v>3853</v>
      </c>
      <c r="H1006" s="661" t="s">
        <v>1429</v>
      </c>
      <c r="I1006" s="661" t="s">
        <v>3854</v>
      </c>
      <c r="J1006" s="661" t="s">
        <v>3855</v>
      </c>
      <c r="K1006" s="661" t="s">
        <v>3856</v>
      </c>
      <c r="L1006" s="662">
        <v>247.78</v>
      </c>
      <c r="M1006" s="662">
        <v>247.78</v>
      </c>
      <c r="N1006" s="661">
        <v>1</v>
      </c>
      <c r="O1006" s="742">
        <v>0.5</v>
      </c>
      <c r="P1006" s="662">
        <v>247.78</v>
      </c>
      <c r="Q1006" s="677">
        <v>1</v>
      </c>
      <c r="R1006" s="661">
        <v>1</v>
      </c>
      <c r="S1006" s="677">
        <v>1</v>
      </c>
      <c r="T1006" s="742">
        <v>0.5</v>
      </c>
      <c r="U1006" s="700">
        <v>1</v>
      </c>
    </row>
    <row r="1007" spans="1:21" ht="14.4" customHeight="1" x14ac:dyDescent="0.3">
      <c r="A1007" s="660">
        <v>21</v>
      </c>
      <c r="B1007" s="661" t="s">
        <v>572</v>
      </c>
      <c r="C1007" s="661">
        <v>89301212</v>
      </c>
      <c r="D1007" s="740" t="s">
        <v>4044</v>
      </c>
      <c r="E1007" s="741" t="s">
        <v>2753</v>
      </c>
      <c r="F1007" s="661" t="s">
        <v>2725</v>
      </c>
      <c r="G1007" s="661" t="s">
        <v>2771</v>
      </c>
      <c r="H1007" s="661" t="s">
        <v>573</v>
      </c>
      <c r="I1007" s="661" t="s">
        <v>855</v>
      </c>
      <c r="J1007" s="661" t="s">
        <v>2772</v>
      </c>
      <c r="K1007" s="661" t="s">
        <v>2773</v>
      </c>
      <c r="L1007" s="662">
        <v>53.57</v>
      </c>
      <c r="M1007" s="662">
        <v>160.71</v>
      </c>
      <c r="N1007" s="661">
        <v>3</v>
      </c>
      <c r="O1007" s="742">
        <v>2.5</v>
      </c>
      <c r="P1007" s="662">
        <v>107.14</v>
      </c>
      <c r="Q1007" s="677">
        <v>0.66666666666666663</v>
      </c>
      <c r="R1007" s="661">
        <v>2</v>
      </c>
      <c r="S1007" s="677">
        <v>0.66666666666666663</v>
      </c>
      <c r="T1007" s="742">
        <v>1.5</v>
      </c>
      <c r="U1007" s="700">
        <v>0.6</v>
      </c>
    </row>
    <row r="1008" spans="1:21" ht="14.4" customHeight="1" x14ac:dyDescent="0.3">
      <c r="A1008" s="660">
        <v>21</v>
      </c>
      <c r="B1008" s="661" t="s">
        <v>572</v>
      </c>
      <c r="C1008" s="661">
        <v>89301212</v>
      </c>
      <c r="D1008" s="740" t="s">
        <v>4044</v>
      </c>
      <c r="E1008" s="741" t="s">
        <v>2753</v>
      </c>
      <c r="F1008" s="661" t="s">
        <v>2725</v>
      </c>
      <c r="G1008" s="661" t="s">
        <v>2809</v>
      </c>
      <c r="H1008" s="661" t="s">
        <v>573</v>
      </c>
      <c r="I1008" s="661" t="s">
        <v>2810</v>
      </c>
      <c r="J1008" s="661" t="s">
        <v>1391</v>
      </c>
      <c r="K1008" s="661" t="s">
        <v>1392</v>
      </c>
      <c r="L1008" s="662">
        <v>374.79</v>
      </c>
      <c r="M1008" s="662">
        <v>374.79</v>
      </c>
      <c r="N1008" s="661">
        <v>1</v>
      </c>
      <c r="O1008" s="742">
        <v>1</v>
      </c>
      <c r="P1008" s="662">
        <v>374.79</v>
      </c>
      <c r="Q1008" s="677">
        <v>1</v>
      </c>
      <c r="R1008" s="661">
        <v>1</v>
      </c>
      <c r="S1008" s="677">
        <v>1</v>
      </c>
      <c r="T1008" s="742">
        <v>1</v>
      </c>
      <c r="U1008" s="700">
        <v>1</v>
      </c>
    </row>
    <row r="1009" spans="1:21" ht="14.4" customHeight="1" x14ac:dyDescent="0.3">
      <c r="A1009" s="660">
        <v>21</v>
      </c>
      <c r="B1009" s="661" t="s">
        <v>572</v>
      </c>
      <c r="C1009" s="661">
        <v>89301212</v>
      </c>
      <c r="D1009" s="740" t="s">
        <v>4044</v>
      </c>
      <c r="E1009" s="741" t="s">
        <v>2753</v>
      </c>
      <c r="F1009" s="661" t="s">
        <v>2725</v>
      </c>
      <c r="G1009" s="661" t="s">
        <v>2809</v>
      </c>
      <c r="H1009" s="661" t="s">
        <v>573</v>
      </c>
      <c r="I1009" s="661" t="s">
        <v>2811</v>
      </c>
      <c r="J1009" s="661" t="s">
        <v>1391</v>
      </c>
      <c r="K1009" s="661" t="s">
        <v>2812</v>
      </c>
      <c r="L1009" s="662">
        <v>0</v>
      </c>
      <c r="M1009" s="662">
        <v>0</v>
      </c>
      <c r="N1009" s="661">
        <v>9</v>
      </c>
      <c r="O1009" s="742">
        <v>6</v>
      </c>
      <c r="P1009" s="662">
        <v>0</v>
      </c>
      <c r="Q1009" s="677"/>
      <c r="R1009" s="661">
        <v>8</v>
      </c>
      <c r="S1009" s="677">
        <v>0.88888888888888884</v>
      </c>
      <c r="T1009" s="742">
        <v>5</v>
      </c>
      <c r="U1009" s="700">
        <v>0.83333333333333337</v>
      </c>
    </row>
    <row r="1010" spans="1:21" ht="14.4" customHeight="1" x14ac:dyDescent="0.3">
      <c r="A1010" s="660">
        <v>21</v>
      </c>
      <c r="B1010" s="661" t="s">
        <v>572</v>
      </c>
      <c r="C1010" s="661">
        <v>89301212</v>
      </c>
      <c r="D1010" s="740" t="s">
        <v>4044</v>
      </c>
      <c r="E1010" s="741" t="s">
        <v>2753</v>
      </c>
      <c r="F1010" s="661" t="s">
        <v>2725</v>
      </c>
      <c r="G1010" s="661" t="s">
        <v>2809</v>
      </c>
      <c r="H1010" s="661" t="s">
        <v>573</v>
      </c>
      <c r="I1010" s="661" t="s">
        <v>3237</v>
      </c>
      <c r="J1010" s="661" t="s">
        <v>1391</v>
      </c>
      <c r="K1010" s="661" t="s">
        <v>2812</v>
      </c>
      <c r="L1010" s="662">
        <v>0</v>
      </c>
      <c r="M1010" s="662">
        <v>0</v>
      </c>
      <c r="N1010" s="661">
        <v>1</v>
      </c>
      <c r="O1010" s="742">
        <v>1</v>
      </c>
      <c r="P1010" s="662">
        <v>0</v>
      </c>
      <c r="Q1010" s="677"/>
      <c r="R1010" s="661">
        <v>1</v>
      </c>
      <c r="S1010" s="677">
        <v>1</v>
      </c>
      <c r="T1010" s="742">
        <v>1</v>
      </c>
      <c r="U1010" s="700">
        <v>1</v>
      </c>
    </row>
    <row r="1011" spans="1:21" ht="14.4" customHeight="1" x14ac:dyDescent="0.3">
      <c r="A1011" s="660">
        <v>21</v>
      </c>
      <c r="B1011" s="661" t="s">
        <v>572</v>
      </c>
      <c r="C1011" s="661">
        <v>89301212</v>
      </c>
      <c r="D1011" s="740" t="s">
        <v>4044</v>
      </c>
      <c r="E1011" s="741" t="s">
        <v>2753</v>
      </c>
      <c r="F1011" s="661" t="s">
        <v>2725</v>
      </c>
      <c r="G1011" s="661" t="s">
        <v>2813</v>
      </c>
      <c r="H1011" s="661" t="s">
        <v>1429</v>
      </c>
      <c r="I1011" s="661" t="s">
        <v>2828</v>
      </c>
      <c r="J1011" s="661" t="s">
        <v>1447</v>
      </c>
      <c r="K1011" s="661" t="s">
        <v>2829</v>
      </c>
      <c r="L1011" s="662">
        <v>543.39</v>
      </c>
      <c r="M1011" s="662">
        <v>1086.78</v>
      </c>
      <c r="N1011" s="661">
        <v>2</v>
      </c>
      <c r="O1011" s="742">
        <v>1</v>
      </c>
      <c r="P1011" s="662">
        <v>1086.78</v>
      </c>
      <c r="Q1011" s="677">
        <v>1</v>
      </c>
      <c r="R1011" s="661">
        <v>2</v>
      </c>
      <c r="S1011" s="677">
        <v>1</v>
      </c>
      <c r="T1011" s="742">
        <v>1</v>
      </c>
      <c r="U1011" s="700">
        <v>1</v>
      </c>
    </row>
    <row r="1012" spans="1:21" ht="14.4" customHeight="1" x14ac:dyDescent="0.3">
      <c r="A1012" s="660">
        <v>21</v>
      </c>
      <c r="B1012" s="661" t="s">
        <v>572</v>
      </c>
      <c r="C1012" s="661">
        <v>89301212</v>
      </c>
      <c r="D1012" s="740" t="s">
        <v>4044</v>
      </c>
      <c r="E1012" s="741" t="s">
        <v>2753</v>
      </c>
      <c r="F1012" s="661" t="s">
        <v>2725</v>
      </c>
      <c r="G1012" s="661" t="s">
        <v>2813</v>
      </c>
      <c r="H1012" s="661" t="s">
        <v>1429</v>
      </c>
      <c r="I1012" s="661" t="s">
        <v>2859</v>
      </c>
      <c r="J1012" s="661" t="s">
        <v>1447</v>
      </c>
      <c r="K1012" s="661" t="s">
        <v>2622</v>
      </c>
      <c r="L1012" s="662">
        <v>815.1</v>
      </c>
      <c r="M1012" s="662">
        <v>1630.2</v>
      </c>
      <c r="N1012" s="661">
        <v>2</v>
      </c>
      <c r="O1012" s="742">
        <v>0.5</v>
      </c>
      <c r="P1012" s="662"/>
      <c r="Q1012" s="677">
        <v>0</v>
      </c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21</v>
      </c>
      <c r="B1013" s="661" t="s">
        <v>572</v>
      </c>
      <c r="C1013" s="661">
        <v>89301212</v>
      </c>
      <c r="D1013" s="740" t="s">
        <v>4044</v>
      </c>
      <c r="E1013" s="741" t="s">
        <v>2753</v>
      </c>
      <c r="F1013" s="661" t="s">
        <v>2725</v>
      </c>
      <c r="G1013" s="661" t="s">
        <v>2813</v>
      </c>
      <c r="H1013" s="661" t="s">
        <v>1429</v>
      </c>
      <c r="I1013" s="661" t="s">
        <v>1484</v>
      </c>
      <c r="J1013" s="661" t="s">
        <v>1481</v>
      </c>
      <c r="K1013" s="661" t="s">
        <v>1448</v>
      </c>
      <c r="L1013" s="662">
        <v>1847.49</v>
      </c>
      <c r="M1013" s="662">
        <v>5542.47</v>
      </c>
      <c r="N1013" s="661">
        <v>3</v>
      </c>
      <c r="O1013" s="742">
        <v>1.5</v>
      </c>
      <c r="P1013" s="662"/>
      <c r="Q1013" s="677">
        <v>0</v>
      </c>
      <c r="R1013" s="661"/>
      <c r="S1013" s="677">
        <v>0</v>
      </c>
      <c r="T1013" s="742"/>
      <c r="U1013" s="700">
        <v>0</v>
      </c>
    </row>
    <row r="1014" spans="1:21" ht="14.4" customHeight="1" x14ac:dyDescent="0.3">
      <c r="A1014" s="660">
        <v>21</v>
      </c>
      <c r="B1014" s="661" t="s">
        <v>572</v>
      </c>
      <c r="C1014" s="661">
        <v>89301212</v>
      </c>
      <c r="D1014" s="740" t="s">
        <v>4044</v>
      </c>
      <c r="E1014" s="741" t="s">
        <v>2753</v>
      </c>
      <c r="F1014" s="661" t="s">
        <v>2725</v>
      </c>
      <c r="G1014" s="661" t="s">
        <v>2813</v>
      </c>
      <c r="H1014" s="661" t="s">
        <v>1429</v>
      </c>
      <c r="I1014" s="661" t="s">
        <v>1487</v>
      </c>
      <c r="J1014" s="661" t="s">
        <v>1481</v>
      </c>
      <c r="K1014" s="661" t="s">
        <v>2623</v>
      </c>
      <c r="L1014" s="662">
        <v>2309.36</v>
      </c>
      <c r="M1014" s="662">
        <v>4618.72</v>
      </c>
      <c r="N1014" s="661">
        <v>2</v>
      </c>
      <c r="O1014" s="742">
        <v>1</v>
      </c>
      <c r="P1014" s="662">
        <v>4618.72</v>
      </c>
      <c r="Q1014" s="677">
        <v>1</v>
      </c>
      <c r="R1014" s="661">
        <v>2</v>
      </c>
      <c r="S1014" s="677">
        <v>1</v>
      </c>
      <c r="T1014" s="742">
        <v>1</v>
      </c>
      <c r="U1014" s="700">
        <v>1</v>
      </c>
    </row>
    <row r="1015" spans="1:21" ht="14.4" customHeight="1" x14ac:dyDescent="0.3">
      <c r="A1015" s="660">
        <v>21</v>
      </c>
      <c r="B1015" s="661" t="s">
        <v>572</v>
      </c>
      <c r="C1015" s="661">
        <v>89301212</v>
      </c>
      <c r="D1015" s="740" t="s">
        <v>4044</v>
      </c>
      <c r="E1015" s="741" t="s">
        <v>2753</v>
      </c>
      <c r="F1015" s="661" t="s">
        <v>2725</v>
      </c>
      <c r="G1015" s="661" t="s">
        <v>2765</v>
      </c>
      <c r="H1015" s="661" t="s">
        <v>573</v>
      </c>
      <c r="I1015" s="661" t="s">
        <v>3857</v>
      </c>
      <c r="J1015" s="661" t="s">
        <v>3858</v>
      </c>
      <c r="K1015" s="661" t="s">
        <v>3859</v>
      </c>
      <c r="L1015" s="662">
        <v>0</v>
      </c>
      <c r="M1015" s="662">
        <v>0</v>
      </c>
      <c r="N1015" s="661">
        <v>1</v>
      </c>
      <c r="O1015" s="742">
        <v>0.5</v>
      </c>
      <c r="P1015" s="662">
        <v>0</v>
      </c>
      <c r="Q1015" s="677"/>
      <c r="R1015" s="661">
        <v>1</v>
      </c>
      <c r="S1015" s="677">
        <v>1</v>
      </c>
      <c r="T1015" s="742">
        <v>0.5</v>
      </c>
      <c r="U1015" s="700">
        <v>1</v>
      </c>
    </row>
    <row r="1016" spans="1:21" ht="14.4" customHeight="1" x14ac:dyDescent="0.3">
      <c r="A1016" s="660">
        <v>21</v>
      </c>
      <c r="B1016" s="661" t="s">
        <v>572</v>
      </c>
      <c r="C1016" s="661">
        <v>89301212</v>
      </c>
      <c r="D1016" s="740" t="s">
        <v>4044</v>
      </c>
      <c r="E1016" s="741" t="s">
        <v>2753</v>
      </c>
      <c r="F1016" s="661" t="s">
        <v>2725</v>
      </c>
      <c r="G1016" s="661" t="s">
        <v>2765</v>
      </c>
      <c r="H1016" s="661" t="s">
        <v>573</v>
      </c>
      <c r="I1016" s="661" t="s">
        <v>2766</v>
      </c>
      <c r="J1016" s="661" t="s">
        <v>2767</v>
      </c>
      <c r="K1016" s="661" t="s">
        <v>1745</v>
      </c>
      <c r="L1016" s="662">
        <v>93.71</v>
      </c>
      <c r="M1016" s="662">
        <v>187.42</v>
      </c>
      <c r="N1016" s="661">
        <v>2</v>
      </c>
      <c r="O1016" s="742">
        <v>1</v>
      </c>
      <c r="P1016" s="662">
        <v>93.71</v>
      </c>
      <c r="Q1016" s="677">
        <v>0.5</v>
      </c>
      <c r="R1016" s="661">
        <v>1</v>
      </c>
      <c r="S1016" s="677">
        <v>0.5</v>
      </c>
      <c r="T1016" s="742">
        <v>0.5</v>
      </c>
      <c r="U1016" s="700">
        <v>0.5</v>
      </c>
    </row>
    <row r="1017" spans="1:21" ht="14.4" customHeight="1" x14ac:dyDescent="0.3">
      <c r="A1017" s="660">
        <v>21</v>
      </c>
      <c r="B1017" s="661" t="s">
        <v>572</v>
      </c>
      <c r="C1017" s="661">
        <v>89301212</v>
      </c>
      <c r="D1017" s="740" t="s">
        <v>4044</v>
      </c>
      <c r="E1017" s="741" t="s">
        <v>2753</v>
      </c>
      <c r="F1017" s="661" t="s">
        <v>2725</v>
      </c>
      <c r="G1017" s="661" t="s">
        <v>2765</v>
      </c>
      <c r="H1017" s="661" t="s">
        <v>573</v>
      </c>
      <c r="I1017" s="661" t="s">
        <v>3860</v>
      </c>
      <c r="J1017" s="661" t="s">
        <v>3858</v>
      </c>
      <c r="K1017" s="661" t="s">
        <v>3859</v>
      </c>
      <c r="L1017" s="662">
        <v>0</v>
      </c>
      <c r="M1017" s="662">
        <v>0</v>
      </c>
      <c r="N1017" s="661">
        <v>1</v>
      </c>
      <c r="O1017" s="742">
        <v>0.5</v>
      </c>
      <c r="P1017" s="662">
        <v>0</v>
      </c>
      <c r="Q1017" s="677"/>
      <c r="R1017" s="661">
        <v>1</v>
      </c>
      <c r="S1017" s="677">
        <v>1</v>
      </c>
      <c r="T1017" s="742">
        <v>0.5</v>
      </c>
      <c r="U1017" s="700">
        <v>1</v>
      </c>
    </row>
    <row r="1018" spans="1:21" ht="14.4" customHeight="1" x14ac:dyDescent="0.3">
      <c r="A1018" s="660">
        <v>21</v>
      </c>
      <c r="B1018" s="661" t="s">
        <v>572</v>
      </c>
      <c r="C1018" s="661">
        <v>89301212</v>
      </c>
      <c r="D1018" s="740" t="s">
        <v>4044</v>
      </c>
      <c r="E1018" s="741" t="s">
        <v>2753</v>
      </c>
      <c r="F1018" s="661" t="s">
        <v>2725</v>
      </c>
      <c r="G1018" s="661" t="s">
        <v>2760</v>
      </c>
      <c r="H1018" s="661" t="s">
        <v>1429</v>
      </c>
      <c r="I1018" s="661" t="s">
        <v>1538</v>
      </c>
      <c r="J1018" s="661" t="s">
        <v>1539</v>
      </c>
      <c r="K1018" s="661" t="s">
        <v>1540</v>
      </c>
      <c r="L1018" s="662">
        <v>475.77</v>
      </c>
      <c r="M1018" s="662">
        <v>5233.4699999999993</v>
      </c>
      <c r="N1018" s="661">
        <v>11</v>
      </c>
      <c r="O1018" s="742">
        <v>11</v>
      </c>
      <c r="P1018" s="662">
        <v>3806.16</v>
      </c>
      <c r="Q1018" s="677">
        <v>0.72727272727272729</v>
      </c>
      <c r="R1018" s="661">
        <v>8</v>
      </c>
      <c r="S1018" s="677">
        <v>0.72727272727272729</v>
      </c>
      <c r="T1018" s="742">
        <v>8</v>
      </c>
      <c r="U1018" s="700">
        <v>0.72727272727272729</v>
      </c>
    </row>
    <row r="1019" spans="1:21" ht="14.4" customHeight="1" x14ac:dyDescent="0.3">
      <c r="A1019" s="660">
        <v>21</v>
      </c>
      <c r="B1019" s="661" t="s">
        <v>572</v>
      </c>
      <c r="C1019" s="661">
        <v>89301212</v>
      </c>
      <c r="D1019" s="740" t="s">
        <v>4044</v>
      </c>
      <c r="E1019" s="741" t="s">
        <v>2753</v>
      </c>
      <c r="F1019" s="661" t="s">
        <v>2725</v>
      </c>
      <c r="G1019" s="661" t="s">
        <v>2760</v>
      </c>
      <c r="H1019" s="661" t="s">
        <v>1429</v>
      </c>
      <c r="I1019" s="661" t="s">
        <v>1553</v>
      </c>
      <c r="J1019" s="661" t="s">
        <v>1554</v>
      </c>
      <c r="K1019" s="661" t="s">
        <v>2613</v>
      </c>
      <c r="L1019" s="662">
        <v>1300.49</v>
      </c>
      <c r="M1019" s="662">
        <v>3901.4700000000003</v>
      </c>
      <c r="N1019" s="661">
        <v>3</v>
      </c>
      <c r="O1019" s="742">
        <v>3</v>
      </c>
      <c r="P1019" s="662">
        <v>1300.49</v>
      </c>
      <c r="Q1019" s="677">
        <v>0.33333333333333331</v>
      </c>
      <c r="R1019" s="661">
        <v>1</v>
      </c>
      <c r="S1019" s="677">
        <v>0.33333333333333331</v>
      </c>
      <c r="T1019" s="742">
        <v>1</v>
      </c>
      <c r="U1019" s="700">
        <v>0.33333333333333331</v>
      </c>
    </row>
    <row r="1020" spans="1:21" ht="14.4" customHeight="1" x14ac:dyDescent="0.3">
      <c r="A1020" s="660">
        <v>21</v>
      </c>
      <c r="B1020" s="661" t="s">
        <v>572</v>
      </c>
      <c r="C1020" s="661">
        <v>89301212</v>
      </c>
      <c r="D1020" s="740" t="s">
        <v>4044</v>
      </c>
      <c r="E1020" s="741" t="s">
        <v>2753</v>
      </c>
      <c r="F1020" s="661" t="s">
        <v>2725</v>
      </c>
      <c r="G1020" s="661" t="s">
        <v>3861</v>
      </c>
      <c r="H1020" s="661" t="s">
        <v>573</v>
      </c>
      <c r="I1020" s="661" t="s">
        <v>3862</v>
      </c>
      <c r="J1020" s="661" t="s">
        <v>3863</v>
      </c>
      <c r="K1020" s="661" t="s">
        <v>3864</v>
      </c>
      <c r="L1020" s="662">
        <v>0</v>
      </c>
      <c r="M1020" s="662">
        <v>0</v>
      </c>
      <c r="N1020" s="661">
        <v>1</v>
      </c>
      <c r="O1020" s="742">
        <v>0.5</v>
      </c>
      <c r="P1020" s="662">
        <v>0</v>
      </c>
      <c r="Q1020" s="677"/>
      <c r="R1020" s="661">
        <v>1</v>
      </c>
      <c r="S1020" s="677">
        <v>1</v>
      </c>
      <c r="T1020" s="742">
        <v>0.5</v>
      </c>
      <c r="U1020" s="700">
        <v>1</v>
      </c>
    </row>
    <row r="1021" spans="1:21" ht="14.4" customHeight="1" x14ac:dyDescent="0.3">
      <c r="A1021" s="660">
        <v>21</v>
      </c>
      <c r="B1021" s="661" t="s">
        <v>572</v>
      </c>
      <c r="C1021" s="661">
        <v>89301212</v>
      </c>
      <c r="D1021" s="740" t="s">
        <v>4044</v>
      </c>
      <c r="E1021" s="741" t="s">
        <v>2753</v>
      </c>
      <c r="F1021" s="661" t="s">
        <v>2725</v>
      </c>
      <c r="G1021" s="661" t="s">
        <v>2918</v>
      </c>
      <c r="H1021" s="661" t="s">
        <v>573</v>
      </c>
      <c r="I1021" s="661" t="s">
        <v>2950</v>
      </c>
      <c r="J1021" s="661" t="s">
        <v>1327</v>
      </c>
      <c r="K1021" s="661" t="s">
        <v>1110</v>
      </c>
      <c r="L1021" s="662">
        <v>54.23</v>
      </c>
      <c r="M1021" s="662">
        <v>216.92</v>
      </c>
      <c r="N1021" s="661">
        <v>4</v>
      </c>
      <c r="O1021" s="742">
        <v>3</v>
      </c>
      <c r="P1021" s="662">
        <v>162.69</v>
      </c>
      <c r="Q1021" s="677">
        <v>0.75</v>
      </c>
      <c r="R1021" s="661">
        <v>3</v>
      </c>
      <c r="S1021" s="677">
        <v>0.75</v>
      </c>
      <c r="T1021" s="742">
        <v>2</v>
      </c>
      <c r="U1021" s="700">
        <v>0.66666666666666663</v>
      </c>
    </row>
    <row r="1022" spans="1:21" ht="14.4" customHeight="1" x14ac:dyDescent="0.3">
      <c r="A1022" s="660">
        <v>21</v>
      </c>
      <c r="B1022" s="661" t="s">
        <v>572</v>
      </c>
      <c r="C1022" s="661">
        <v>89301212</v>
      </c>
      <c r="D1022" s="740" t="s">
        <v>4044</v>
      </c>
      <c r="E1022" s="741" t="s">
        <v>2753</v>
      </c>
      <c r="F1022" s="661" t="s">
        <v>2725</v>
      </c>
      <c r="G1022" s="661" t="s">
        <v>2815</v>
      </c>
      <c r="H1022" s="661" t="s">
        <v>1429</v>
      </c>
      <c r="I1022" s="661" t="s">
        <v>2287</v>
      </c>
      <c r="J1022" s="661" t="s">
        <v>2288</v>
      </c>
      <c r="K1022" s="661" t="s">
        <v>2289</v>
      </c>
      <c r="L1022" s="662">
        <v>194.26</v>
      </c>
      <c r="M1022" s="662">
        <v>582.78</v>
      </c>
      <c r="N1022" s="661">
        <v>3</v>
      </c>
      <c r="O1022" s="742">
        <v>1</v>
      </c>
      <c r="P1022" s="662">
        <v>582.78</v>
      </c>
      <c r="Q1022" s="677">
        <v>1</v>
      </c>
      <c r="R1022" s="661">
        <v>3</v>
      </c>
      <c r="S1022" s="677">
        <v>1</v>
      </c>
      <c r="T1022" s="742">
        <v>1</v>
      </c>
      <c r="U1022" s="700">
        <v>1</v>
      </c>
    </row>
    <row r="1023" spans="1:21" ht="14.4" customHeight="1" x14ac:dyDescent="0.3">
      <c r="A1023" s="660">
        <v>21</v>
      </c>
      <c r="B1023" s="661" t="s">
        <v>572</v>
      </c>
      <c r="C1023" s="661">
        <v>89301212</v>
      </c>
      <c r="D1023" s="740" t="s">
        <v>4044</v>
      </c>
      <c r="E1023" s="741" t="s">
        <v>2753</v>
      </c>
      <c r="F1023" s="661" t="s">
        <v>2725</v>
      </c>
      <c r="G1023" s="661" t="s">
        <v>2815</v>
      </c>
      <c r="H1023" s="661" t="s">
        <v>1429</v>
      </c>
      <c r="I1023" s="661" t="s">
        <v>3865</v>
      </c>
      <c r="J1023" s="661" t="s">
        <v>3866</v>
      </c>
      <c r="K1023" s="661" t="s">
        <v>1607</v>
      </c>
      <c r="L1023" s="662">
        <v>32.99</v>
      </c>
      <c r="M1023" s="662">
        <v>659.80000000000007</v>
      </c>
      <c r="N1023" s="661">
        <v>20</v>
      </c>
      <c r="O1023" s="742">
        <v>1</v>
      </c>
      <c r="P1023" s="662">
        <v>164.95000000000002</v>
      </c>
      <c r="Q1023" s="677">
        <v>0.25</v>
      </c>
      <c r="R1023" s="661">
        <v>5</v>
      </c>
      <c r="S1023" s="677">
        <v>0.25</v>
      </c>
      <c r="T1023" s="742">
        <v>0.5</v>
      </c>
      <c r="U1023" s="700">
        <v>0.5</v>
      </c>
    </row>
    <row r="1024" spans="1:21" ht="14.4" customHeight="1" x14ac:dyDescent="0.3">
      <c r="A1024" s="660">
        <v>21</v>
      </c>
      <c r="B1024" s="661" t="s">
        <v>572</v>
      </c>
      <c r="C1024" s="661">
        <v>89301212</v>
      </c>
      <c r="D1024" s="740" t="s">
        <v>4044</v>
      </c>
      <c r="E1024" s="741" t="s">
        <v>2753</v>
      </c>
      <c r="F1024" s="661" t="s">
        <v>2725</v>
      </c>
      <c r="G1024" s="661" t="s">
        <v>2815</v>
      </c>
      <c r="H1024" s="661" t="s">
        <v>1429</v>
      </c>
      <c r="I1024" s="661" t="s">
        <v>3867</v>
      </c>
      <c r="J1024" s="661" t="s">
        <v>3868</v>
      </c>
      <c r="K1024" s="661" t="s">
        <v>1607</v>
      </c>
      <c r="L1024" s="662">
        <v>32.99</v>
      </c>
      <c r="M1024" s="662">
        <v>494.85</v>
      </c>
      <c r="N1024" s="661">
        <v>15</v>
      </c>
      <c r="O1024" s="742">
        <v>1</v>
      </c>
      <c r="P1024" s="662">
        <v>494.85</v>
      </c>
      <c r="Q1024" s="677">
        <v>1</v>
      </c>
      <c r="R1024" s="661">
        <v>15</v>
      </c>
      <c r="S1024" s="677">
        <v>1</v>
      </c>
      <c r="T1024" s="742">
        <v>1</v>
      </c>
      <c r="U1024" s="700">
        <v>1</v>
      </c>
    </row>
    <row r="1025" spans="1:21" ht="14.4" customHeight="1" x14ac:dyDescent="0.3">
      <c r="A1025" s="660">
        <v>21</v>
      </c>
      <c r="B1025" s="661" t="s">
        <v>572</v>
      </c>
      <c r="C1025" s="661">
        <v>89301212</v>
      </c>
      <c r="D1025" s="740" t="s">
        <v>4044</v>
      </c>
      <c r="E1025" s="741" t="s">
        <v>2753</v>
      </c>
      <c r="F1025" s="661" t="s">
        <v>2725</v>
      </c>
      <c r="G1025" s="661" t="s">
        <v>2815</v>
      </c>
      <c r="H1025" s="661" t="s">
        <v>1429</v>
      </c>
      <c r="I1025" s="661" t="s">
        <v>1614</v>
      </c>
      <c r="J1025" s="661" t="s">
        <v>1615</v>
      </c>
      <c r="K1025" s="661" t="s">
        <v>1613</v>
      </c>
      <c r="L1025" s="662">
        <v>105.31</v>
      </c>
      <c r="M1025" s="662">
        <v>1053.0999999999999</v>
      </c>
      <c r="N1025" s="661">
        <v>10</v>
      </c>
      <c r="O1025" s="742">
        <v>1</v>
      </c>
      <c r="P1025" s="662">
        <v>1053.0999999999999</v>
      </c>
      <c r="Q1025" s="677">
        <v>1</v>
      </c>
      <c r="R1025" s="661">
        <v>10</v>
      </c>
      <c r="S1025" s="677">
        <v>1</v>
      </c>
      <c r="T1025" s="742">
        <v>1</v>
      </c>
      <c r="U1025" s="700">
        <v>1</v>
      </c>
    </row>
    <row r="1026" spans="1:21" ht="14.4" customHeight="1" x14ac:dyDescent="0.3">
      <c r="A1026" s="660">
        <v>21</v>
      </c>
      <c r="B1026" s="661" t="s">
        <v>572</v>
      </c>
      <c r="C1026" s="661">
        <v>89301212</v>
      </c>
      <c r="D1026" s="740" t="s">
        <v>4044</v>
      </c>
      <c r="E1026" s="741" t="s">
        <v>2753</v>
      </c>
      <c r="F1026" s="661" t="s">
        <v>2725</v>
      </c>
      <c r="G1026" s="661" t="s">
        <v>2815</v>
      </c>
      <c r="H1026" s="661" t="s">
        <v>1429</v>
      </c>
      <c r="I1026" s="661" t="s">
        <v>3133</v>
      </c>
      <c r="J1026" s="661" t="s">
        <v>3134</v>
      </c>
      <c r="K1026" s="661" t="s">
        <v>1613</v>
      </c>
      <c r="L1026" s="662">
        <v>108.47</v>
      </c>
      <c r="M1026" s="662">
        <v>3904.92</v>
      </c>
      <c r="N1026" s="661">
        <v>36</v>
      </c>
      <c r="O1026" s="742">
        <v>1</v>
      </c>
      <c r="P1026" s="662"/>
      <c r="Q1026" s="677">
        <v>0</v>
      </c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21</v>
      </c>
      <c r="B1027" s="661" t="s">
        <v>572</v>
      </c>
      <c r="C1027" s="661">
        <v>89301212</v>
      </c>
      <c r="D1027" s="740" t="s">
        <v>4044</v>
      </c>
      <c r="E1027" s="741" t="s">
        <v>2753</v>
      </c>
      <c r="F1027" s="661" t="s">
        <v>2725</v>
      </c>
      <c r="G1027" s="661" t="s">
        <v>2815</v>
      </c>
      <c r="H1027" s="661" t="s">
        <v>1429</v>
      </c>
      <c r="I1027" s="661" t="s">
        <v>1611</v>
      </c>
      <c r="J1027" s="661" t="s">
        <v>1612</v>
      </c>
      <c r="K1027" s="661" t="s">
        <v>1613</v>
      </c>
      <c r="L1027" s="662">
        <v>162.28</v>
      </c>
      <c r="M1027" s="662">
        <v>3245.6</v>
      </c>
      <c r="N1027" s="661">
        <v>20</v>
      </c>
      <c r="O1027" s="742">
        <v>1</v>
      </c>
      <c r="P1027" s="662">
        <v>3245.6</v>
      </c>
      <c r="Q1027" s="677">
        <v>1</v>
      </c>
      <c r="R1027" s="661">
        <v>20</v>
      </c>
      <c r="S1027" s="677">
        <v>1</v>
      </c>
      <c r="T1027" s="742">
        <v>1</v>
      </c>
      <c r="U1027" s="700">
        <v>1</v>
      </c>
    </row>
    <row r="1028" spans="1:21" ht="14.4" customHeight="1" x14ac:dyDescent="0.3">
      <c r="A1028" s="660">
        <v>21</v>
      </c>
      <c r="B1028" s="661" t="s">
        <v>572</v>
      </c>
      <c r="C1028" s="661">
        <v>89301212</v>
      </c>
      <c r="D1028" s="740" t="s">
        <v>4044</v>
      </c>
      <c r="E1028" s="741" t="s">
        <v>2753</v>
      </c>
      <c r="F1028" s="661" t="s">
        <v>2725</v>
      </c>
      <c r="G1028" s="661" t="s">
        <v>2815</v>
      </c>
      <c r="H1028" s="661" t="s">
        <v>1429</v>
      </c>
      <c r="I1028" s="661" t="s">
        <v>2953</v>
      </c>
      <c r="J1028" s="661" t="s">
        <v>2954</v>
      </c>
      <c r="K1028" s="661" t="s">
        <v>2818</v>
      </c>
      <c r="L1028" s="662">
        <v>127.34</v>
      </c>
      <c r="M1028" s="662">
        <v>3056.16</v>
      </c>
      <c r="N1028" s="661">
        <v>24</v>
      </c>
      <c r="O1028" s="742">
        <v>4</v>
      </c>
      <c r="P1028" s="662">
        <v>1910.1000000000001</v>
      </c>
      <c r="Q1028" s="677">
        <v>0.62500000000000011</v>
      </c>
      <c r="R1028" s="661">
        <v>15</v>
      </c>
      <c r="S1028" s="677">
        <v>0.625</v>
      </c>
      <c r="T1028" s="742">
        <v>2.5</v>
      </c>
      <c r="U1028" s="700">
        <v>0.625</v>
      </c>
    </row>
    <row r="1029" spans="1:21" ht="14.4" customHeight="1" x14ac:dyDescent="0.3">
      <c r="A1029" s="660">
        <v>21</v>
      </c>
      <c r="B1029" s="661" t="s">
        <v>572</v>
      </c>
      <c r="C1029" s="661">
        <v>89301212</v>
      </c>
      <c r="D1029" s="740" t="s">
        <v>4044</v>
      </c>
      <c r="E1029" s="741" t="s">
        <v>2753</v>
      </c>
      <c r="F1029" s="661" t="s">
        <v>2725</v>
      </c>
      <c r="G1029" s="661" t="s">
        <v>2815</v>
      </c>
      <c r="H1029" s="661" t="s">
        <v>1429</v>
      </c>
      <c r="I1029" s="661" t="s">
        <v>3135</v>
      </c>
      <c r="J1029" s="661" t="s">
        <v>3136</v>
      </c>
      <c r="K1029" s="661" t="s">
        <v>2818</v>
      </c>
      <c r="L1029" s="662">
        <v>127.34</v>
      </c>
      <c r="M1029" s="662">
        <v>2164.7799999999997</v>
      </c>
      <c r="N1029" s="661">
        <v>17</v>
      </c>
      <c r="O1029" s="742">
        <v>3</v>
      </c>
      <c r="P1029" s="662">
        <v>1528.08</v>
      </c>
      <c r="Q1029" s="677">
        <v>0.70588235294117652</v>
      </c>
      <c r="R1029" s="661">
        <v>12</v>
      </c>
      <c r="S1029" s="677">
        <v>0.70588235294117652</v>
      </c>
      <c r="T1029" s="742">
        <v>2</v>
      </c>
      <c r="U1029" s="700">
        <v>0.66666666666666663</v>
      </c>
    </row>
    <row r="1030" spans="1:21" ht="14.4" customHeight="1" x14ac:dyDescent="0.3">
      <c r="A1030" s="660">
        <v>21</v>
      </c>
      <c r="B1030" s="661" t="s">
        <v>572</v>
      </c>
      <c r="C1030" s="661">
        <v>89301212</v>
      </c>
      <c r="D1030" s="740" t="s">
        <v>4044</v>
      </c>
      <c r="E1030" s="741" t="s">
        <v>2753</v>
      </c>
      <c r="F1030" s="661" t="s">
        <v>2725</v>
      </c>
      <c r="G1030" s="661" t="s">
        <v>2815</v>
      </c>
      <c r="H1030" s="661" t="s">
        <v>1429</v>
      </c>
      <c r="I1030" s="661" t="s">
        <v>2816</v>
      </c>
      <c r="J1030" s="661" t="s">
        <v>2817</v>
      </c>
      <c r="K1030" s="661" t="s">
        <v>2818</v>
      </c>
      <c r="L1030" s="662">
        <v>127.34</v>
      </c>
      <c r="M1030" s="662">
        <v>3947.54</v>
      </c>
      <c r="N1030" s="661">
        <v>31</v>
      </c>
      <c r="O1030" s="742">
        <v>3</v>
      </c>
      <c r="P1030" s="662">
        <v>254.68</v>
      </c>
      <c r="Q1030" s="677">
        <v>6.4516129032258063E-2</v>
      </c>
      <c r="R1030" s="661">
        <v>2</v>
      </c>
      <c r="S1030" s="677">
        <v>6.4516129032258063E-2</v>
      </c>
      <c r="T1030" s="742">
        <v>0.5</v>
      </c>
      <c r="U1030" s="700">
        <v>0.16666666666666666</v>
      </c>
    </row>
    <row r="1031" spans="1:21" ht="14.4" customHeight="1" x14ac:dyDescent="0.3">
      <c r="A1031" s="660">
        <v>21</v>
      </c>
      <c r="B1031" s="661" t="s">
        <v>572</v>
      </c>
      <c r="C1031" s="661">
        <v>89301212</v>
      </c>
      <c r="D1031" s="740" t="s">
        <v>4044</v>
      </c>
      <c r="E1031" s="741" t="s">
        <v>2753</v>
      </c>
      <c r="F1031" s="661" t="s">
        <v>2725</v>
      </c>
      <c r="G1031" s="661" t="s">
        <v>2815</v>
      </c>
      <c r="H1031" s="661" t="s">
        <v>1429</v>
      </c>
      <c r="I1031" s="661" t="s">
        <v>2299</v>
      </c>
      <c r="J1031" s="661" t="s">
        <v>2300</v>
      </c>
      <c r="K1031" s="661" t="s">
        <v>2301</v>
      </c>
      <c r="L1031" s="662">
        <v>84.89</v>
      </c>
      <c r="M1031" s="662">
        <v>169.78</v>
      </c>
      <c r="N1031" s="661">
        <v>2</v>
      </c>
      <c r="O1031" s="742">
        <v>0.5</v>
      </c>
      <c r="P1031" s="662">
        <v>169.78</v>
      </c>
      <c r="Q1031" s="677">
        <v>1</v>
      </c>
      <c r="R1031" s="661">
        <v>2</v>
      </c>
      <c r="S1031" s="677">
        <v>1</v>
      </c>
      <c r="T1031" s="742">
        <v>0.5</v>
      </c>
      <c r="U1031" s="700">
        <v>1</v>
      </c>
    </row>
    <row r="1032" spans="1:21" ht="14.4" customHeight="1" x14ac:dyDescent="0.3">
      <c r="A1032" s="660">
        <v>21</v>
      </c>
      <c r="B1032" s="661" t="s">
        <v>572</v>
      </c>
      <c r="C1032" s="661">
        <v>89301212</v>
      </c>
      <c r="D1032" s="740" t="s">
        <v>4044</v>
      </c>
      <c r="E1032" s="741" t="s">
        <v>2753</v>
      </c>
      <c r="F1032" s="661" t="s">
        <v>2725</v>
      </c>
      <c r="G1032" s="661" t="s">
        <v>2815</v>
      </c>
      <c r="H1032" s="661" t="s">
        <v>1429</v>
      </c>
      <c r="I1032" s="661" t="s">
        <v>3137</v>
      </c>
      <c r="J1032" s="661" t="s">
        <v>3138</v>
      </c>
      <c r="K1032" s="661" t="s">
        <v>2818</v>
      </c>
      <c r="L1032" s="662">
        <v>82.04</v>
      </c>
      <c r="M1032" s="662">
        <v>164.08</v>
      </c>
      <c r="N1032" s="661">
        <v>2</v>
      </c>
      <c r="O1032" s="742">
        <v>1</v>
      </c>
      <c r="P1032" s="662"/>
      <c r="Q1032" s="677">
        <v>0</v>
      </c>
      <c r="R1032" s="661"/>
      <c r="S1032" s="677">
        <v>0</v>
      </c>
      <c r="T1032" s="742"/>
      <c r="U1032" s="700">
        <v>0</v>
      </c>
    </row>
    <row r="1033" spans="1:21" ht="14.4" customHeight="1" x14ac:dyDescent="0.3">
      <c r="A1033" s="660">
        <v>21</v>
      </c>
      <c r="B1033" s="661" t="s">
        <v>572</v>
      </c>
      <c r="C1033" s="661">
        <v>89301212</v>
      </c>
      <c r="D1033" s="740" t="s">
        <v>4044</v>
      </c>
      <c r="E1033" s="741" t="s">
        <v>2753</v>
      </c>
      <c r="F1033" s="661" t="s">
        <v>2725</v>
      </c>
      <c r="G1033" s="661" t="s">
        <v>2815</v>
      </c>
      <c r="H1033" s="661" t="s">
        <v>1429</v>
      </c>
      <c r="I1033" s="661" t="s">
        <v>3869</v>
      </c>
      <c r="J1033" s="661" t="s">
        <v>3870</v>
      </c>
      <c r="K1033" s="661" t="s">
        <v>2818</v>
      </c>
      <c r="L1033" s="662">
        <v>129.51</v>
      </c>
      <c r="M1033" s="662">
        <v>259.02</v>
      </c>
      <c r="N1033" s="661">
        <v>2</v>
      </c>
      <c r="O1033" s="742">
        <v>0.5</v>
      </c>
      <c r="P1033" s="662">
        <v>259.02</v>
      </c>
      <c r="Q1033" s="677">
        <v>1</v>
      </c>
      <c r="R1033" s="661">
        <v>2</v>
      </c>
      <c r="S1033" s="677">
        <v>1</v>
      </c>
      <c r="T1033" s="742">
        <v>0.5</v>
      </c>
      <c r="U1033" s="700">
        <v>1</v>
      </c>
    </row>
    <row r="1034" spans="1:21" ht="14.4" customHeight="1" x14ac:dyDescent="0.3">
      <c r="A1034" s="660">
        <v>21</v>
      </c>
      <c r="B1034" s="661" t="s">
        <v>572</v>
      </c>
      <c r="C1034" s="661">
        <v>89301212</v>
      </c>
      <c r="D1034" s="740" t="s">
        <v>4044</v>
      </c>
      <c r="E1034" s="741" t="s">
        <v>2753</v>
      </c>
      <c r="F1034" s="661" t="s">
        <v>2725</v>
      </c>
      <c r="G1034" s="661" t="s">
        <v>2815</v>
      </c>
      <c r="H1034" s="661" t="s">
        <v>1429</v>
      </c>
      <c r="I1034" s="661" t="s">
        <v>3139</v>
      </c>
      <c r="J1034" s="661" t="s">
        <v>3140</v>
      </c>
      <c r="K1034" s="661" t="s">
        <v>2818</v>
      </c>
      <c r="L1034" s="662">
        <v>127.34</v>
      </c>
      <c r="M1034" s="662">
        <v>2164.7800000000002</v>
      </c>
      <c r="N1034" s="661">
        <v>17</v>
      </c>
      <c r="O1034" s="742">
        <v>3</v>
      </c>
      <c r="P1034" s="662">
        <v>891.38000000000011</v>
      </c>
      <c r="Q1034" s="677">
        <v>0.41176470588235298</v>
      </c>
      <c r="R1034" s="661">
        <v>7</v>
      </c>
      <c r="S1034" s="677">
        <v>0.41176470588235292</v>
      </c>
      <c r="T1034" s="742">
        <v>1</v>
      </c>
      <c r="U1034" s="700">
        <v>0.33333333333333331</v>
      </c>
    </row>
    <row r="1035" spans="1:21" ht="14.4" customHeight="1" x14ac:dyDescent="0.3">
      <c r="A1035" s="660">
        <v>21</v>
      </c>
      <c r="B1035" s="661" t="s">
        <v>572</v>
      </c>
      <c r="C1035" s="661">
        <v>89301212</v>
      </c>
      <c r="D1035" s="740" t="s">
        <v>4044</v>
      </c>
      <c r="E1035" s="741" t="s">
        <v>2753</v>
      </c>
      <c r="F1035" s="661" t="s">
        <v>2725</v>
      </c>
      <c r="G1035" s="661" t="s">
        <v>2815</v>
      </c>
      <c r="H1035" s="661" t="s">
        <v>1429</v>
      </c>
      <c r="I1035" s="661" t="s">
        <v>3145</v>
      </c>
      <c r="J1035" s="661" t="s">
        <v>1612</v>
      </c>
      <c r="K1035" s="661" t="s">
        <v>3146</v>
      </c>
      <c r="L1035" s="662">
        <v>1451.04</v>
      </c>
      <c r="M1035" s="662">
        <v>26118.719999999998</v>
      </c>
      <c r="N1035" s="661">
        <v>18</v>
      </c>
      <c r="O1035" s="742">
        <v>3</v>
      </c>
      <c r="P1035" s="662">
        <v>26118.719999999998</v>
      </c>
      <c r="Q1035" s="677">
        <v>1</v>
      </c>
      <c r="R1035" s="661">
        <v>18</v>
      </c>
      <c r="S1035" s="677">
        <v>1</v>
      </c>
      <c r="T1035" s="742">
        <v>3</v>
      </c>
      <c r="U1035" s="700">
        <v>1</v>
      </c>
    </row>
    <row r="1036" spans="1:21" ht="14.4" customHeight="1" x14ac:dyDescent="0.3">
      <c r="A1036" s="660">
        <v>21</v>
      </c>
      <c r="B1036" s="661" t="s">
        <v>572</v>
      </c>
      <c r="C1036" s="661">
        <v>89301212</v>
      </c>
      <c r="D1036" s="740" t="s">
        <v>4044</v>
      </c>
      <c r="E1036" s="741" t="s">
        <v>2753</v>
      </c>
      <c r="F1036" s="661" t="s">
        <v>2725</v>
      </c>
      <c r="G1036" s="661" t="s">
        <v>2815</v>
      </c>
      <c r="H1036" s="661" t="s">
        <v>1429</v>
      </c>
      <c r="I1036" s="661" t="s">
        <v>2302</v>
      </c>
      <c r="J1036" s="661" t="s">
        <v>2303</v>
      </c>
      <c r="K1036" s="661" t="s">
        <v>2289</v>
      </c>
      <c r="L1036" s="662">
        <v>194.26</v>
      </c>
      <c r="M1036" s="662">
        <v>32441.419999999995</v>
      </c>
      <c r="N1036" s="661">
        <v>167</v>
      </c>
      <c r="O1036" s="742">
        <v>24.5</v>
      </c>
      <c r="P1036" s="662">
        <v>20591.559999999998</v>
      </c>
      <c r="Q1036" s="677">
        <v>0.6347305389221557</v>
      </c>
      <c r="R1036" s="661">
        <v>106</v>
      </c>
      <c r="S1036" s="677">
        <v>0.6347305389221557</v>
      </c>
      <c r="T1036" s="742">
        <v>16</v>
      </c>
      <c r="U1036" s="700">
        <v>0.65306122448979587</v>
      </c>
    </row>
    <row r="1037" spans="1:21" ht="14.4" customHeight="1" x14ac:dyDescent="0.3">
      <c r="A1037" s="660">
        <v>21</v>
      </c>
      <c r="B1037" s="661" t="s">
        <v>572</v>
      </c>
      <c r="C1037" s="661">
        <v>89301212</v>
      </c>
      <c r="D1037" s="740" t="s">
        <v>4044</v>
      </c>
      <c r="E1037" s="741" t="s">
        <v>2753</v>
      </c>
      <c r="F1037" s="661" t="s">
        <v>2725</v>
      </c>
      <c r="G1037" s="661" t="s">
        <v>2815</v>
      </c>
      <c r="H1037" s="661" t="s">
        <v>1429</v>
      </c>
      <c r="I1037" s="661" t="s">
        <v>3871</v>
      </c>
      <c r="J1037" s="661" t="s">
        <v>3872</v>
      </c>
      <c r="K1037" s="661" t="s">
        <v>1618</v>
      </c>
      <c r="L1037" s="662">
        <v>126.35</v>
      </c>
      <c r="M1037" s="662">
        <v>1389.85</v>
      </c>
      <c r="N1037" s="661">
        <v>11</v>
      </c>
      <c r="O1037" s="742">
        <v>1.5</v>
      </c>
      <c r="P1037" s="662">
        <v>1389.85</v>
      </c>
      <c r="Q1037" s="677">
        <v>1</v>
      </c>
      <c r="R1037" s="661">
        <v>11</v>
      </c>
      <c r="S1037" s="677">
        <v>1</v>
      </c>
      <c r="T1037" s="742">
        <v>1.5</v>
      </c>
      <c r="U1037" s="700">
        <v>1</v>
      </c>
    </row>
    <row r="1038" spans="1:21" ht="14.4" customHeight="1" x14ac:dyDescent="0.3">
      <c r="A1038" s="660">
        <v>21</v>
      </c>
      <c r="B1038" s="661" t="s">
        <v>572</v>
      </c>
      <c r="C1038" s="661">
        <v>89301212</v>
      </c>
      <c r="D1038" s="740" t="s">
        <v>4044</v>
      </c>
      <c r="E1038" s="741" t="s">
        <v>2753</v>
      </c>
      <c r="F1038" s="661" t="s">
        <v>2725</v>
      </c>
      <c r="G1038" s="661" t="s">
        <v>2815</v>
      </c>
      <c r="H1038" s="661" t="s">
        <v>1429</v>
      </c>
      <c r="I1038" s="661" t="s">
        <v>3873</v>
      </c>
      <c r="J1038" s="661" t="s">
        <v>3874</v>
      </c>
      <c r="K1038" s="661" t="s">
        <v>1618</v>
      </c>
      <c r="L1038" s="662">
        <v>126.35</v>
      </c>
      <c r="M1038" s="662">
        <v>505.4</v>
      </c>
      <c r="N1038" s="661">
        <v>4</v>
      </c>
      <c r="O1038" s="742">
        <v>1</v>
      </c>
      <c r="P1038" s="662">
        <v>505.4</v>
      </c>
      <c r="Q1038" s="677">
        <v>1</v>
      </c>
      <c r="R1038" s="661">
        <v>4</v>
      </c>
      <c r="S1038" s="677">
        <v>1</v>
      </c>
      <c r="T1038" s="742">
        <v>1</v>
      </c>
      <c r="U1038" s="700">
        <v>1</v>
      </c>
    </row>
    <row r="1039" spans="1:21" ht="14.4" customHeight="1" x14ac:dyDescent="0.3">
      <c r="A1039" s="660">
        <v>21</v>
      </c>
      <c r="B1039" s="661" t="s">
        <v>572</v>
      </c>
      <c r="C1039" s="661">
        <v>89301212</v>
      </c>
      <c r="D1039" s="740" t="s">
        <v>4044</v>
      </c>
      <c r="E1039" s="741" t="s">
        <v>2753</v>
      </c>
      <c r="F1039" s="661" t="s">
        <v>2725</v>
      </c>
      <c r="G1039" s="661" t="s">
        <v>2865</v>
      </c>
      <c r="H1039" s="661" t="s">
        <v>573</v>
      </c>
      <c r="I1039" s="661" t="s">
        <v>622</v>
      </c>
      <c r="J1039" s="661" t="s">
        <v>3391</v>
      </c>
      <c r="K1039" s="661" t="s">
        <v>3392</v>
      </c>
      <c r="L1039" s="662">
        <v>24.78</v>
      </c>
      <c r="M1039" s="662">
        <v>24.78</v>
      </c>
      <c r="N1039" s="661">
        <v>1</v>
      </c>
      <c r="O1039" s="742">
        <v>1</v>
      </c>
      <c r="P1039" s="662">
        <v>24.78</v>
      </c>
      <c r="Q1039" s="677">
        <v>1</v>
      </c>
      <c r="R1039" s="661">
        <v>1</v>
      </c>
      <c r="S1039" s="677">
        <v>1</v>
      </c>
      <c r="T1039" s="742">
        <v>1</v>
      </c>
      <c r="U1039" s="700">
        <v>1</v>
      </c>
    </row>
    <row r="1040" spans="1:21" ht="14.4" customHeight="1" x14ac:dyDescent="0.3">
      <c r="A1040" s="660">
        <v>21</v>
      </c>
      <c r="B1040" s="661" t="s">
        <v>572</v>
      </c>
      <c r="C1040" s="661">
        <v>89301212</v>
      </c>
      <c r="D1040" s="740" t="s">
        <v>4044</v>
      </c>
      <c r="E1040" s="741" t="s">
        <v>2753</v>
      </c>
      <c r="F1040" s="661" t="s">
        <v>2725</v>
      </c>
      <c r="G1040" s="661" t="s">
        <v>3541</v>
      </c>
      <c r="H1040" s="661" t="s">
        <v>573</v>
      </c>
      <c r="I1040" s="661" t="s">
        <v>3875</v>
      </c>
      <c r="J1040" s="661" t="s">
        <v>3614</v>
      </c>
      <c r="K1040" s="661" t="s">
        <v>3876</v>
      </c>
      <c r="L1040" s="662">
        <v>0</v>
      </c>
      <c r="M1040" s="662">
        <v>0</v>
      </c>
      <c r="N1040" s="661">
        <v>1</v>
      </c>
      <c r="O1040" s="742">
        <v>0.5</v>
      </c>
      <c r="P1040" s="662">
        <v>0</v>
      </c>
      <c r="Q1040" s="677"/>
      <c r="R1040" s="661">
        <v>1</v>
      </c>
      <c r="S1040" s="677">
        <v>1</v>
      </c>
      <c r="T1040" s="742">
        <v>0.5</v>
      </c>
      <c r="U1040" s="700">
        <v>1</v>
      </c>
    </row>
    <row r="1041" spans="1:21" ht="14.4" customHeight="1" x14ac:dyDescent="0.3">
      <c r="A1041" s="660">
        <v>21</v>
      </c>
      <c r="B1041" s="661" t="s">
        <v>572</v>
      </c>
      <c r="C1041" s="661">
        <v>89301212</v>
      </c>
      <c r="D1041" s="740" t="s">
        <v>4044</v>
      </c>
      <c r="E1041" s="741" t="s">
        <v>2753</v>
      </c>
      <c r="F1041" s="661" t="s">
        <v>2725</v>
      </c>
      <c r="G1041" s="661" t="s">
        <v>2922</v>
      </c>
      <c r="H1041" s="661" t="s">
        <v>573</v>
      </c>
      <c r="I1041" s="661" t="s">
        <v>776</v>
      </c>
      <c r="J1041" s="661" t="s">
        <v>2923</v>
      </c>
      <c r="K1041" s="661" t="s">
        <v>2924</v>
      </c>
      <c r="L1041" s="662">
        <v>0</v>
      </c>
      <c r="M1041" s="662">
        <v>0</v>
      </c>
      <c r="N1041" s="661">
        <v>11</v>
      </c>
      <c r="O1041" s="742">
        <v>7</v>
      </c>
      <c r="P1041" s="662">
        <v>0</v>
      </c>
      <c r="Q1041" s="677"/>
      <c r="R1041" s="661">
        <v>3</v>
      </c>
      <c r="S1041" s="677">
        <v>0.27272727272727271</v>
      </c>
      <c r="T1041" s="742">
        <v>2.5</v>
      </c>
      <c r="U1041" s="700">
        <v>0.35714285714285715</v>
      </c>
    </row>
    <row r="1042" spans="1:21" ht="14.4" customHeight="1" x14ac:dyDescent="0.3">
      <c r="A1042" s="660">
        <v>21</v>
      </c>
      <c r="B1042" s="661" t="s">
        <v>572</v>
      </c>
      <c r="C1042" s="661">
        <v>89301212</v>
      </c>
      <c r="D1042" s="740" t="s">
        <v>4044</v>
      </c>
      <c r="E1042" s="741" t="s">
        <v>2753</v>
      </c>
      <c r="F1042" s="661" t="s">
        <v>2725</v>
      </c>
      <c r="G1042" s="661" t="s">
        <v>2973</v>
      </c>
      <c r="H1042" s="661" t="s">
        <v>1429</v>
      </c>
      <c r="I1042" s="661" t="s">
        <v>3175</v>
      </c>
      <c r="J1042" s="661" t="s">
        <v>2975</v>
      </c>
      <c r="K1042" s="661" t="s">
        <v>3176</v>
      </c>
      <c r="L1042" s="662">
        <v>492.3</v>
      </c>
      <c r="M1042" s="662">
        <v>9353.7000000000007</v>
      </c>
      <c r="N1042" s="661">
        <v>19</v>
      </c>
      <c r="O1042" s="742">
        <v>18.5</v>
      </c>
      <c r="P1042" s="662">
        <v>3938.4000000000005</v>
      </c>
      <c r="Q1042" s="677">
        <v>0.4210526315789474</v>
      </c>
      <c r="R1042" s="661">
        <v>8</v>
      </c>
      <c r="S1042" s="677">
        <v>0.42105263157894735</v>
      </c>
      <c r="T1042" s="742">
        <v>8</v>
      </c>
      <c r="U1042" s="700">
        <v>0.43243243243243246</v>
      </c>
    </row>
    <row r="1043" spans="1:21" ht="14.4" customHeight="1" x14ac:dyDescent="0.3">
      <c r="A1043" s="660">
        <v>21</v>
      </c>
      <c r="B1043" s="661" t="s">
        <v>572</v>
      </c>
      <c r="C1043" s="661">
        <v>89301212</v>
      </c>
      <c r="D1043" s="740" t="s">
        <v>4044</v>
      </c>
      <c r="E1043" s="741" t="s">
        <v>2753</v>
      </c>
      <c r="F1043" s="661" t="s">
        <v>2725</v>
      </c>
      <c r="G1043" s="661" t="s">
        <v>2957</v>
      </c>
      <c r="H1043" s="661" t="s">
        <v>1429</v>
      </c>
      <c r="I1043" s="661" t="s">
        <v>3177</v>
      </c>
      <c r="J1043" s="661" t="s">
        <v>3178</v>
      </c>
      <c r="K1043" s="661" t="s">
        <v>3179</v>
      </c>
      <c r="L1043" s="662">
        <v>31.32</v>
      </c>
      <c r="M1043" s="662">
        <v>187.92000000000002</v>
      </c>
      <c r="N1043" s="661">
        <v>6</v>
      </c>
      <c r="O1043" s="742">
        <v>2.5</v>
      </c>
      <c r="P1043" s="662">
        <v>125.28</v>
      </c>
      <c r="Q1043" s="677">
        <v>0.66666666666666663</v>
      </c>
      <c r="R1043" s="661">
        <v>4</v>
      </c>
      <c r="S1043" s="677">
        <v>0.66666666666666663</v>
      </c>
      <c r="T1043" s="742">
        <v>1.5</v>
      </c>
      <c r="U1043" s="700">
        <v>0.6</v>
      </c>
    </row>
    <row r="1044" spans="1:21" ht="14.4" customHeight="1" x14ac:dyDescent="0.3">
      <c r="A1044" s="660">
        <v>21</v>
      </c>
      <c r="B1044" s="661" t="s">
        <v>572</v>
      </c>
      <c r="C1044" s="661">
        <v>89301212</v>
      </c>
      <c r="D1044" s="740" t="s">
        <v>4044</v>
      </c>
      <c r="E1044" s="741" t="s">
        <v>2753</v>
      </c>
      <c r="F1044" s="661" t="s">
        <v>2725</v>
      </c>
      <c r="G1044" s="661" t="s">
        <v>3403</v>
      </c>
      <c r="H1044" s="661" t="s">
        <v>573</v>
      </c>
      <c r="I1044" s="661" t="s">
        <v>3877</v>
      </c>
      <c r="J1044" s="661" t="s">
        <v>3878</v>
      </c>
      <c r="K1044" s="661" t="s">
        <v>3879</v>
      </c>
      <c r="L1044" s="662">
        <v>0</v>
      </c>
      <c r="M1044" s="662">
        <v>0</v>
      </c>
      <c r="N1044" s="661">
        <v>1</v>
      </c>
      <c r="O1044" s="742">
        <v>1</v>
      </c>
      <c r="P1044" s="662"/>
      <c r="Q1044" s="677"/>
      <c r="R1044" s="661"/>
      <c r="S1044" s="677">
        <v>0</v>
      </c>
      <c r="T1044" s="742"/>
      <c r="U1044" s="700">
        <v>0</v>
      </c>
    </row>
    <row r="1045" spans="1:21" ht="14.4" customHeight="1" x14ac:dyDescent="0.3">
      <c r="A1045" s="660">
        <v>21</v>
      </c>
      <c r="B1045" s="661" t="s">
        <v>572</v>
      </c>
      <c r="C1045" s="661">
        <v>89301212</v>
      </c>
      <c r="D1045" s="740" t="s">
        <v>4044</v>
      </c>
      <c r="E1045" s="741" t="s">
        <v>2753</v>
      </c>
      <c r="F1045" s="661" t="s">
        <v>2725</v>
      </c>
      <c r="G1045" s="661" t="s">
        <v>3055</v>
      </c>
      <c r="H1045" s="661" t="s">
        <v>573</v>
      </c>
      <c r="I1045" s="661" t="s">
        <v>3411</v>
      </c>
      <c r="J1045" s="661" t="s">
        <v>3186</v>
      </c>
      <c r="K1045" s="661" t="s">
        <v>1362</v>
      </c>
      <c r="L1045" s="662">
        <v>0</v>
      </c>
      <c r="M1045" s="662">
        <v>0</v>
      </c>
      <c r="N1045" s="661">
        <v>1</v>
      </c>
      <c r="O1045" s="742">
        <v>0.5</v>
      </c>
      <c r="P1045" s="662">
        <v>0</v>
      </c>
      <c r="Q1045" s="677"/>
      <c r="R1045" s="661">
        <v>1</v>
      </c>
      <c r="S1045" s="677">
        <v>1</v>
      </c>
      <c r="T1045" s="742">
        <v>0.5</v>
      </c>
      <c r="U1045" s="700">
        <v>1</v>
      </c>
    </row>
    <row r="1046" spans="1:21" ht="14.4" customHeight="1" x14ac:dyDescent="0.3">
      <c r="A1046" s="660">
        <v>21</v>
      </c>
      <c r="B1046" s="661" t="s">
        <v>572</v>
      </c>
      <c r="C1046" s="661">
        <v>89301212</v>
      </c>
      <c r="D1046" s="740" t="s">
        <v>4044</v>
      </c>
      <c r="E1046" s="741" t="s">
        <v>2753</v>
      </c>
      <c r="F1046" s="661" t="s">
        <v>2725</v>
      </c>
      <c r="G1046" s="661" t="s">
        <v>3055</v>
      </c>
      <c r="H1046" s="661" t="s">
        <v>573</v>
      </c>
      <c r="I1046" s="661" t="s">
        <v>3243</v>
      </c>
      <c r="J1046" s="661" t="s">
        <v>3244</v>
      </c>
      <c r="K1046" s="661" t="s">
        <v>1362</v>
      </c>
      <c r="L1046" s="662">
        <v>0</v>
      </c>
      <c r="M1046" s="662">
        <v>0</v>
      </c>
      <c r="N1046" s="661">
        <v>2</v>
      </c>
      <c r="O1046" s="742">
        <v>2</v>
      </c>
      <c r="P1046" s="662">
        <v>0</v>
      </c>
      <c r="Q1046" s="677"/>
      <c r="R1046" s="661">
        <v>1</v>
      </c>
      <c r="S1046" s="677">
        <v>0.5</v>
      </c>
      <c r="T1046" s="742">
        <v>1</v>
      </c>
      <c r="U1046" s="700">
        <v>0.5</v>
      </c>
    </row>
    <row r="1047" spans="1:21" ht="14.4" customHeight="1" x14ac:dyDescent="0.3">
      <c r="A1047" s="660">
        <v>21</v>
      </c>
      <c r="B1047" s="661" t="s">
        <v>572</v>
      </c>
      <c r="C1047" s="661">
        <v>89301212</v>
      </c>
      <c r="D1047" s="740" t="s">
        <v>4044</v>
      </c>
      <c r="E1047" s="741" t="s">
        <v>2753</v>
      </c>
      <c r="F1047" s="661" t="s">
        <v>2725</v>
      </c>
      <c r="G1047" s="661" t="s">
        <v>3055</v>
      </c>
      <c r="H1047" s="661" t="s">
        <v>573</v>
      </c>
      <c r="I1047" s="661" t="s">
        <v>3416</v>
      </c>
      <c r="J1047" s="661" t="s">
        <v>3417</v>
      </c>
      <c r="K1047" s="661" t="s">
        <v>1463</v>
      </c>
      <c r="L1047" s="662">
        <v>0</v>
      </c>
      <c r="M1047" s="662">
        <v>0</v>
      </c>
      <c r="N1047" s="661">
        <v>1</v>
      </c>
      <c r="O1047" s="742">
        <v>1</v>
      </c>
      <c r="P1047" s="662">
        <v>0</v>
      </c>
      <c r="Q1047" s="677"/>
      <c r="R1047" s="661">
        <v>1</v>
      </c>
      <c r="S1047" s="677">
        <v>1</v>
      </c>
      <c r="T1047" s="742">
        <v>1</v>
      </c>
      <c r="U1047" s="700">
        <v>1</v>
      </c>
    </row>
    <row r="1048" spans="1:21" ht="14.4" customHeight="1" x14ac:dyDescent="0.3">
      <c r="A1048" s="660">
        <v>21</v>
      </c>
      <c r="B1048" s="661" t="s">
        <v>572</v>
      </c>
      <c r="C1048" s="661">
        <v>89301212</v>
      </c>
      <c r="D1048" s="740" t="s">
        <v>4044</v>
      </c>
      <c r="E1048" s="741" t="s">
        <v>2753</v>
      </c>
      <c r="F1048" s="661" t="s">
        <v>2726</v>
      </c>
      <c r="G1048" s="661" t="s">
        <v>2825</v>
      </c>
      <c r="H1048" s="661" t="s">
        <v>573</v>
      </c>
      <c r="I1048" s="661" t="s">
        <v>3188</v>
      </c>
      <c r="J1048" s="661" t="s">
        <v>2827</v>
      </c>
      <c r="K1048" s="661"/>
      <c r="L1048" s="662">
        <v>0</v>
      </c>
      <c r="M1048" s="662">
        <v>0</v>
      </c>
      <c r="N1048" s="661">
        <v>3</v>
      </c>
      <c r="O1048" s="742">
        <v>3</v>
      </c>
      <c r="P1048" s="662">
        <v>0</v>
      </c>
      <c r="Q1048" s="677"/>
      <c r="R1048" s="661">
        <v>3</v>
      </c>
      <c r="S1048" s="677">
        <v>1</v>
      </c>
      <c r="T1048" s="742">
        <v>3</v>
      </c>
      <c r="U1048" s="700">
        <v>1</v>
      </c>
    </row>
    <row r="1049" spans="1:21" ht="14.4" customHeight="1" x14ac:dyDescent="0.3">
      <c r="A1049" s="660">
        <v>21</v>
      </c>
      <c r="B1049" s="661" t="s">
        <v>572</v>
      </c>
      <c r="C1049" s="661">
        <v>89301212</v>
      </c>
      <c r="D1049" s="740" t="s">
        <v>4044</v>
      </c>
      <c r="E1049" s="741" t="s">
        <v>2753</v>
      </c>
      <c r="F1049" s="661" t="s">
        <v>2727</v>
      </c>
      <c r="G1049" s="661" t="s">
        <v>3189</v>
      </c>
      <c r="H1049" s="661" t="s">
        <v>573</v>
      </c>
      <c r="I1049" s="661" t="s">
        <v>3193</v>
      </c>
      <c r="J1049" s="661" t="s">
        <v>3194</v>
      </c>
      <c r="K1049" s="661" t="s">
        <v>3195</v>
      </c>
      <c r="L1049" s="662">
        <v>1800</v>
      </c>
      <c r="M1049" s="662">
        <v>1800</v>
      </c>
      <c r="N1049" s="661">
        <v>1</v>
      </c>
      <c r="O1049" s="742">
        <v>1</v>
      </c>
      <c r="P1049" s="662">
        <v>1800</v>
      </c>
      <c r="Q1049" s="677">
        <v>1</v>
      </c>
      <c r="R1049" s="661">
        <v>1</v>
      </c>
      <c r="S1049" s="677">
        <v>1</v>
      </c>
      <c r="T1049" s="742">
        <v>1</v>
      </c>
      <c r="U1049" s="700">
        <v>1</v>
      </c>
    </row>
    <row r="1050" spans="1:21" ht="14.4" customHeight="1" x14ac:dyDescent="0.3">
      <c r="A1050" s="660">
        <v>21</v>
      </c>
      <c r="B1050" s="661" t="s">
        <v>572</v>
      </c>
      <c r="C1050" s="661">
        <v>89301212</v>
      </c>
      <c r="D1050" s="740" t="s">
        <v>4044</v>
      </c>
      <c r="E1050" s="741" t="s">
        <v>2753</v>
      </c>
      <c r="F1050" s="661" t="s">
        <v>2727</v>
      </c>
      <c r="G1050" s="661" t="s">
        <v>3189</v>
      </c>
      <c r="H1050" s="661" t="s">
        <v>573</v>
      </c>
      <c r="I1050" s="661" t="s">
        <v>3467</v>
      </c>
      <c r="J1050" s="661" t="s">
        <v>3468</v>
      </c>
      <c r="K1050" s="661" t="s">
        <v>3469</v>
      </c>
      <c r="L1050" s="662">
        <v>500</v>
      </c>
      <c r="M1050" s="662">
        <v>500</v>
      </c>
      <c r="N1050" s="661">
        <v>1</v>
      </c>
      <c r="O1050" s="742">
        <v>1</v>
      </c>
      <c r="P1050" s="662"/>
      <c r="Q1050" s="677">
        <v>0</v>
      </c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21</v>
      </c>
      <c r="B1051" s="661" t="s">
        <v>572</v>
      </c>
      <c r="C1051" s="661">
        <v>89301212</v>
      </c>
      <c r="D1051" s="740" t="s">
        <v>4044</v>
      </c>
      <c r="E1051" s="741" t="s">
        <v>2753</v>
      </c>
      <c r="F1051" s="661" t="s">
        <v>2727</v>
      </c>
      <c r="G1051" s="661" t="s">
        <v>2873</v>
      </c>
      <c r="H1051" s="661" t="s">
        <v>573</v>
      </c>
      <c r="I1051" s="661" t="s">
        <v>2874</v>
      </c>
      <c r="J1051" s="661" t="s">
        <v>2875</v>
      </c>
      <c r="K1051" s="661" t="s">
        <v>2876</v>
      </c>
      <c r="L1051" s="662">
        <v>1000</v>
      </c>
      <c r="M1051" s="662">
        <v>3000</v>
      </c>
      <c r="N1051" s="661">
        <v>3</v>
      </c>
      <c r="O1051" s="742">
        <v>3</v>
      </c>
      <c r="P1051" s="662"/>
      <c r="Q1051" s="677">
        <v>0</v>
      </c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21</v>
      </c>
      <c r="B1052" s="661" t="s">
        <v>572</v>
      </c>
      <c r="C1052" s="661">
        <v>89301212</v>
      </c>
      <c r="D1052" s="740" t="s">
        <v>4044</v>
      </c>
      <c r="E1052" s="741" t="s">
        <v>2754</v>
      </c>
      <c r="F1052" s="661" t="s">
        <v>2725</v>
      </c>
      <c r="G1052" s="661" t="s">
        <v>2877</v>
      </c>
      <c r="H1052" s="661" t="s">
        <v>573</v>
      </c>
      <c r="I1052" s="661" t="s">
        <v>3263</v>
      </c>
      <c r="J1052" s="661" t="s">
        <v>3264</v>
      </c>
      <c r="K1052" s="661" t="s">
        <v>2992</v>
      </c>
      <c r="L1052" s="662">
        <v>85.71</v>
      </c>
      <c r="M1052" s="662">
        <v>85.71</v>
      </c>
      <c r="N1052" s="661">
        <v>1</v>
      </c>
      <c r="O1052" s="742">
        <v>0.5</v>
      </c>
      <c r="P1052" s="662"/>
      <c r="Q1052" s="677">
        <v>0</v>
      </c>
      <c r="R1052" s="661"/>
      <c r="S1052" s="677">
        <v>0</v>
      </c>
      <c r="T1052" s="742"/>
      <c r="U1052" s="700">
        <v>0</v>
      </c>
    </row>
    <row r="1053" spans="1:21" ht="14.4" customHeight="1" x14ac:dyDescent="0.3">
      <c r="A1053" s="660">
        <v>21</v>
      </c>
      <c r="B1053" s="661" t="s">
        <v>572</v>
      </c>
      <c r="C1053" s="661">
        <v>89301212</v>
      </c>
      <c r="D1053" s="740" t="s">
        <v>4044</v>
      </c>
      <c r="E1053" s="741" t="s">
        <v>2754</v>
      </c>
      <c r="F1053" s="661" t="s">
        <v>2725</v>
      </c>
      <c r="G1053" s="661" t="s">
        <v>2877</v>
      </c>
      <c r="H1053" s="661" t="s">
        <v>573</v>
      </c>
      <c r="I1053" s="661" t="s">
        <v>2991</v>
      </c>
      <c r="J1053" s="661" t="s">
        <v>2888</v>
      </c>
      <c r="K1053" s="661" t="s">
        <v>2992</v>
      </c>
      <c r="L1053" s="662">
        <v>0</v>
      </c>
      <c r="M1053" s="662">
        <v>0</v>
      </c>
      <c r="N1053" s="661">
        <v>3</v>
      </c>
      <c r="O1053" s="742">
        <v>2</v>
      </c>
      <c r="P1053" s="662">
        <v>0</v>
      </c>
      <c r="Q1053" s="677"/>
      <c r="R1053" s="661">
        <v>3</v>
      </c>
      <c r="S1053" s="677">
        <v>1</v>
      </c>
      <c r="T1053" s="742">
        <v>2</v>
      </c>
      <c r="U1053" s="700">
        <v>1</v>
      </c>
    </row>
    <row r="1054" spans="1:21" ht="14.4" customHeight="1" x14ac:dyDescent="0.3">
      <c r="A1054" s="660">
        <v>21</v>
      </c>
      <c r="B1054" s="661" t="s">
        <v>572</v>
      </c>
      <c r="C1054" s="661">
        <v>89301212</v>
      </c>
      <c r="D1054" s="740" t="s">
        <v>4044</v>
      </c>
      <c r="E1054" s="741" t="s">
        <v>2754</v>
      </c>
      <c r="F1054" s="661" t="s">
        <v>2725</v>
      </c>
      <c r="G1054" s="661" t="s">
        <v>2877</v>
      </c>
      <c r="H1054" s="661" t="s">
        <v>573</v>
      </c>
      <c r="I1054" s="661" t="s">
        <v>2878</v>
      </c>
      <c r="J1054" s="661" t="s">
        <v>651</v>
      </c>
      <c r="K1054" s="661" t="s">
        <v>2879</v>
      </c>
      <c r="L1054" s="662">
        <v>135.25</v>
      </c>
      <c r="M1054" s="662">
        <v>135.25</v>
      </c>
      <c r="N1054" s="661">
        <v>1</v>
      </c>
      <c r="O1054" s="742">
        <v>0.5</v>
      </c>
      <c r="P1054" s="662">
        <v>135.25</v>
      </c>
      <c r="Q1054" s="677">
        <v>1</v>
      </c>
      <c r="R1054" s="661">
        <v>1</v>
      </c>
      <c r="S1054" s="677">
        <v>1</v>
      </c>
      <c r="T1054" s="742">
        <v>0.5</v>
      </c>
      <c r="U1054" s="700">
        <v>1</v>
      </c>
    </row>
    <row r="1055" spans="1:21" ht="14.4" customHeight="1" x14ac:dyDescent="0.3">
      <c r="A1055" s="660">
        <v>21</v>
      </c>
      <c r="B1055" s="661" t="s">
        <v>572</v>
      </c>
      <c r="C1055" s="661">
        <v>89301212</v>
      </c>
      <c r="D1055" s="740" t="s">
        <v>4044</v>
      </c>
      <c r="E1055" s="741" t="s">
        <v>2754</v>
      </c>
      <c r="F1055" s="661" t="s">
        <v>2725</v>
      </c>
      <c r="G1055" s="661" t="s">
        <v>2890</v>
      </c>
      <c r="H1055" s="661" t="s">
        <v>573</v>
      </c>
      <c r="I1055" s="661" t="s">
        <v>3880</v>
      </c>
      <c r="J1055" s="661" t="s">
        <v>946</v>
      </c>
      <c r="K1055" s="661" t="s">
        <v>947</v>
      </c>
      <c r="L1055" s="662">
        <v>0</v>
      </c>
      <c r="M1055" s="662">
        <v>0</v>
      </c>
      <c r="N1055" s="661">
        <v>1</v>
      </c>
      <c r="O1055" s="742">
        <v>1</v>
      </c>
      <c r="P1055" s="662"/>
      <c r="Q1055" s="677"/>
      <c r="R1055" s="661"/>
      <c r="S1055" s="677">
        <v>0</v>
      </c>
      <c r="T1055" s="742"/>
      <c r="U1055" s="700">
        <v>0</v>
      </c>
    </row>
    <row r="1056" spans="1:21" ht="14.4" customHeight="1" x14ac:dyDescent="0.3">
      <c r="A1056" s="660">
        <v>21</v>
      </c>
      <c r="B1056" s="661" t="s">
        <v>572</v>
      </c>
      <c r="C1056" s="661">
        <v>89301212</v>
      </c>
      <c r="D1056" s="740" t="s">
        <v>4044</v>
      </c>
      <c r="E1056" s="741" t="s">
        <v>2754</v>
      </c>
      <c r="F1056" s="661" t="s">
        <v>2725</v>
      </c>
      <c r="G1056" s="661" t="s">
        <v>2890</v>
      </c>
      <c r="H1056" s="661" t="s">
        <v>573</v>
      </c>
      <c r="I1056" s="661" t="s">
        <v>945</v>
      </c>
      <c r="J1056" s="661" t="s">
        <v>946</v>
      </c>
      <c r="K1056" s="661" t="s">
        <v>947</v>
      </c>
      <c r="L1056" s="662">
        <v>77.680000000000007</v>
      </c>
      <c r="M1056" s="662">
        <v>233.04000000000002</v>
      </c>
      <c r="N1056" s="661">
        <v>3</v>
      </c>
      <c r="O1056" s="742">
        <v>0.5</v>
      </c>
      <c r="P1056" s="662"/>
      <c r="Q1056" s="677">
        <v>0</v>
      </c>
      <c r="R1056" s="661"/>
      <c r="S1056" s="677">
        <v>0</v>
      </c>
      <c r="T1056" s="742"/>
      <c r="U1056" s="700">
        <v>0</v>
      </c>
    </row>
    <row r="1057" spans="1:21" ht="14.4" customHeight="1" x14ac:dyDescent="0.3">
      <c r="A1057" s="660">
        <v>21</v>
      </c>
      <c r="B1057" s="661" t="s">
        <v>572</v>
      </c>
      <c r="C1057" s="661">
        <v>89301212</v>
      </c>
      <c r="D1057" s="740" t="s">
        <v>4044</v>
      </c>
      <c r="E1057" s="741" t="s">
        <v>2754</v>
      </c>
      <c r="F1057" s="661" t="s">
        <v>2725</v>
      </c>
      <c r="G1057" s="661" t="s">
        <v>2890</v>
      </c>
      <c r="H1057" s="661" t="s">
        <v>573</v>
      </c>
      <c r="I1057" s="661" t="s">
        <v>2891</v>
      </c>
      <c r="J1057" s="661" t="s">
        <v>939</v>
      </c>
      <c r="K1057" s="661" t="s">
        <v>943</v>
      </c>
      <c r="L1057" s="662">
        <v>0</v>
      </c>
      <c r="M1057" s="662">
        <v>0</v>
      </c>
      <c r="N1057" s="661">
        <v>1</v>
      </c>
      <c r="O1057" s="742">
        <v>0.5</v>
      </c>
      <c r="P1057" s="662">
        <v>0</v>
      </c>
      <c r="Q1057" s="677"/>
      <c r="R1057" s="661">
        <v>1</v>
      </c>
      <c r="S1057" s="677">
        <v>1</v>
      </c>
      <c r="T1057" s="742">
        <v>0.5</v>
      </c>
      <c r="U1057" s="700">
        <v>1</v>
      </c>
    </row>
    <row r="1058" spans="1:21" ht="14.4" customHeight="1" x14ac:dyDescent="0.3">
      <c r="A1058" s="660">
        <v>21</v>
      </c>
      <c r="B1058" s="661" t="s">
        <v>572</v>
      </c>
      <c r="C1058" s="661">
        <v>89301212</v>
      </c>
      <c r="D1058" s="740" t="s">
        <v>4044</v>
      </c>
      <c r="E1058" s="741" t="s">
        <v>2754</v>
      </c>
      <c r="F1058" s="661" t="s">
        <v>2725</v>
      </c>
      <c r="G1058" s="661" t="s">
        <v>2890</v>
      </c>
      <c r="H1058" s="661" t="s">
        <v>573</v>
      </c>
      <c r="I1058" s="661" t="s">
        <v>3196</v>
      </c>
      <c r="J1058" s="661" t="s">
        <v>939</v>
      </c>
      <c r="K1058" s="661" t="s">
        <v>3071</v>
      </c>
      <c r="L1058" s="662">
        <v>0</v>
      </c>
      <c r="M1058" s="662">
        <v>0</v>
      </c>
      <c r="N1058" s="661">
        <v>1</v>
      </c>
      <c r="O1058" s="742">
        <v>0.5</v>
      </c>
      <c r="P1058" s="662"/>
      <c r="Q1058" s="677"/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21</v>
      </c>
      <c r="B1059" s="661" t="s">
        <v>572</v>
      </c>
      <c r="C1059" s="661">
        <v>89301212</v>
      </c>
      <c r="D1059" s="740" t="s">
        <v>4044</v>
      </c>
      <c r="E1059" s="741" t="s">
        <v>2754</v>
      </c>
      <c r="F1059" s="661" t="s">
        <v>2725</v>
      </c>
      <c r="G1059" s="661" t="s">
        <v>2890</v>
      </c>
      <c r="H1059" s="661" t="s">
        <v>573</v>
      </c>
      <c r="I1059" s="661" t="s">
        <v>938</v>
      </c>
      <c r="J1059" s="661" t="s">
        <v>939</v>
      </c>
      <c r="K1059" s="661" t="s">
        <v>940</v>
      </c>
      <c r="L1059" s="662">
        <v>194.24</v>
      </c>
      <c r="M1059" s="662">
        <v>194.24</v>
      </c>
      <c r="N1059" s="661">
        <v>1</v>
      </c>
      <c r="O1059" s="742">
        <v>0.5</v>
      </c>
      <c r="P1059" s="662"/>
      <c r="Q1059" s="677">
        <v>0</v>
      </c>
      <c r="R1059" s="661"/>
      <c r="S1059" s="677">
        <v>0</v>
      </c>
      <c r="T1059" s="742"/>
      <c r="U1059" s="700">
        <v>0</v>
      </c>
    </row>
    <row r="1060" spans="1:21" ht="14.4" customHeight="1" x14ac:dyDescent="0.3">
      <c r="A1060" s="660">
        <v>21</v>
      </c>
      <c r="B1060" s="661" t="s">
        <v>572</v>
      </c>
      <c r="C1060" s="661">
        <v>89301212</v>
      </c>
      <c r="D1060" s="740" t="s">
        <v>4044</v>
      </c>
      <c r="E1060" s="741" t="s">
        <v>2754</v>
      </c>
      <c r="F1060" s="661" t="s">
        <v>2725</v>
      </c>
      <c r="G1060" s="661" t="s">
        <v>2779</v>
      </c>
      <c r="H1060" s="661" t="s">
        <v>573</v>
      </c>
      <c r="I1060" s="661" t="s">
        <v>2780</v>
      </c>
      <c r="J1060" s="661" t="s">
        <v>2781</v>
      </c>
      <c r="K1060" s="661" t="s">
        <v>2782</v>
      </c>
      <c r="L1060" s="662">
        <v>1540.82</v>
      </c>
      <c r="M1060" s="662">
        <v>1540.82</v>
      </c>
      <c r="N1060" s="661">
        <v>1</v>
      </c>
      <c r="O1060" s="742">
        <v>0.5</v>
      </c>
      <c r="P1060" s="662">
        <v>1540.82</v>
      </c>
      <c r="Q1060" s="677">
        <v>1</v>
      </c>
      <c r="R1060" s="661">
        <v>1</v>
      </c>
      <c r="S1060" s="677">
        <v>1</v>
      </c>
      <c r="T1060" s="742">
        <v>0.5</v>
      </c>
      <c r="U1060" s="700">
        <v>1</v>
      </c>
    </row>
    <row r="1061" spans="1:21" ht="14.4" customHeight="1" x14ac:dyDescent="0.3">
      <c r="A1061" s="660">
        <v>21</v>
      </c>
      <c r="B1061" s="661" t="s">
        <v>572</v>
      </c>
      <c r="C1061" s="661">
        <v>89301212</v>
      </c>
      <c r="D1061" s="740" t="s">
        <v>4044</v>
      </c>
      <c r="E1061" s="741" t="s">
        <v>2754</v>
      </c>
      <c r="F1061" s="661" t="s">
        <v>2725</v>
      </c>
      <c r="G1061" s="661" t="s">
        <v>3274</v>
      </c>
      <c r="H1061" s="661" t="s">
        <v>1429</v>
      </c>
      <c r="I1061" s="661" t="s">
        <v>3728</v>
      </c>
      <c r="J1061" s="661" t="s">
        <v>3729</v>
      </c>
      <c r="K1061" s="661" t="s">
        <v>2101</v>
      </c>
      <c r="L1061" s="662">
        <v>208.19</v>
      </c>
      <c r="M1061" s="662">
        <v>208.19</v>
      </c>
      <c r="N1061" s="661">
        <v>1</v>
      </c>
      <c r="O1061" s="742">
        <v>0.5</v>
      </c>
      <c r="P1061" s="662">
        <v>208.19</v>
      </c>
      <c r="Q1061" s="677">
        <v>1</v>
      </c>
      <c r="R1061" s="661">
        <v>1</v>
      </c>
      <c r="S1061" s="677">
        <v>1</v>
      </c>
      <c r="T1061" s="742">
        <v>0.5</v>
      </c>
      <c r="U1061" s="700">
        <v>1</v>
      </c>
    </row>
    <row r="1062" spans="1:21" ht="14.4" customHeight="1" x14ac:dyDescent="0.3">
      <c r="A1062" s="660">
        <v>21</v>
      </c>
      <c r="B1062" s="661" t="s">
        <v>572</v>
      </c>
      <c r="C1062" s="661">
        <v>89301212</v>
      </c>
      <c r="D1062" s="740" t="s">
        <v>4044</v>
      </c>
      <c r="E1062" s="741" t="s">
        <v>2754</v>
      </c>
      <c r="F1062" s="661" t="s">
        <v>2725</v>
      </c>
      <c r="G1062" s="661" t="s">
        <v>3274</v>
      </c>
      <c r="H1062" s="661" t="s">
        <v>1429</v>
      </c>
      <c r="I1062" s="661" t="s">
        <v>3484</v>
      </c>
      <c r="J1062" s="661" t="s">
        <v>3276</v>
      </c>
      <c r="K1062" s="661" t="s">
        <v>914</v>
      </c>
      <c r="L1062" s="662">
        <v>124.91</v>
      </c>
      <c r="M1062" s="662">
        <v>374.73</v>
      </c>
      <c r="N1062" s="661">
        <v>3</v>
      </c>
      <c r="O1062" s="742">
        <v>1</v>
      </c>
      <c r="P1062" s="662">
        <v>374.73</v>
      </c>
      <c r="Q1062" s="677">
        <v>1</v>
      </c>
      <c r="R1062" s="661">
        <v>3</v>
      </c>
      <c r="S1062" s="677">
        <v>1</v>
      </c>
      <c r="T1062" s="742">
        <v>1</v>
      </c>
      <c r="U1062" s="700">
        <v>1</v>
      </c>
    </row>
    <row r="1063" spans="1:21" ht="14.4" customHeight="1" x14ac:dyDescent="0.3">
      <c r="A1063" s="660">
        <v>21</v>
      </c>
      <c r="B1063" s="661" t="s">
        <v>572</v>
      </c>
      <c r="C1063" s="661">
        <v>89301212</v>
      </c>
      <c r="D1063" s="740" t="s">
        <v>4044</v>
      </c>
      <c r="E1063" s="741" t="s">
        <v>2754</v>
      </c>
      <c r="F1063" s="661" t="s">
        <v>2725</v>
      </c>
      <c r="G1063" s="661" t="s">
        <v>2881</v>
      </c>
      <c r="H1063" s="661" t="s">
        <v>1429</v>
      </c>
      <c r="I1063" s="661" t="s">
        <v>1458</v>
      </c>
      <c r="J1063" s="661" t="s">
        <v>1459</v>
      </c>
      <c r="K1063" s="661" t="s">
        <v>989</v>
      </c>
      <c r="L1063" s="662">
        <v>35.11</v>
      </c>
      <c r="M1063" s="662">
        <v>105.33</v>
      </c>
      <c r="N1063" s="661">
        <v>3</v>
      </c>
      <c r="O1063" s="742">
        <v>0.5</v>
      </c>
      <c r="P1063" s="662"/>
      <c r="Q1063" s="677">
        <v>0</v>
      </c>
      <c r="R1063" s="661"/>
      <c r="S1063" s="677">
        <v>0</v>
      </c>
      <c r="T1063" s="742"/>
      <c r="U1063" s="700">
        <v>0</v>
      </c>
    </row>
    <row r="1064" spans="1:21" ht="14.4" customHeight="1" x14ac:dyDescent="0.3">
      <c r="A1064" s="660">
        <v>21</v>
      </c>
      <c r="B1064" s="661" t="s">
        <v>572</v>
      </c>
      <c r="C1064" s="661">
        <v>89301212</v>
      </c>
      <c r="D1064" s="740" t="s">
        <v>4044</v>
      </c>
      <c r="E1064" s="741" t="s">
        <v>2754</v>
      </c>
      <c r="F1064" s="661" t="s">
        <v>2725</v>
      </c>
      <c r="G1064" s="661" t="s">
        <v>2881</v>
      </c>
      <c r="H1064" s="661" t="s">
        <v>573</v>
      </c>
      <c r="I1064" s="661" t="s">
        <v>3881</v>
      </c>
      <c r="J1064" s="661" t="s">
        <v>3882</v>
      </c>
      <c r="K1064" s="661" t="s">
        <v>989</v>
      </c>
      <c r="L1064" s="662">
        <v>35.11</v>
      </c>
      <c r="M1064" s="662">
        <v>105.33</v>
      </c>
      <c r="N1064" s="661">
        <v>3</v>
      </c>
      <c r="O1064" s="742">
        <v>0.5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21</v>
      </c>
      <c r="B1065" s="661" t="s">
        <v>572</v>
      </c>
      <c r="C1065" s="661">
        <v>89301212</v>
      </c>
      <c r="D1065" s="740" t="s">
        <v>4044</v>
      </c>
      <c r="E1065" s="741" t="s">
        <v>2754</v>
      </c>
      <c r="F1065" s="661" t="s">
        <v>2725</v>
      </c>
      <c r="G1065" s="661" t="s">
        <v>2996</v>
      </c>
      <c r="H1065" s="661" t="s">
        <v>573</v>
      </c>
      <c r="I1065" s="661" t="s">
        <v>834</v>
      </c>
      <c r="J1065" s="661" t="s">
        <v>2997</v>
      </c>
      <c r="K1065" s="661" t="s">
        <v>2998</v>
      </c>
      <c r="L1065" s="662">
        <v>0</v>
      </c>
      <c r="M1065" s="662">
        <v>0</v>
      </c>
      <c r="N1065" s="661">
        <v>5</v>
      </c>
      <c r="O1065" s="742">
        <v>2</v>
      </c>
      <c r="P1065" s="662">
        <v>0</v>
      </c>
      <c r="Q1065" s="677"/>
      <c r="R1065" s="661">
        <v>4</v>
      </c>
      <c r="S1065" s="677">
        <v>0.8</v>
      </c>
      <c r="T1065" s="742">
        <v>1.5</v>
      </c>
      <c r="U1065" s="700">
        <v>0.75</v>
      </c>
    </row>
    <row r="1066" spans="1:21" ht="14.4" customHeight="1" x14ac:dyDescent="0.3">
      <c r="A1066" s="660">
        <v>21</v>
      </c>
      <c r="B1066" s="661" t="s">
        <v>572</v>
      </c>
      <c r="C1066" s="661">
        <v>89301212</v>
      </c>
      <c r="D1066" s="740" t="s">
        <v>4044</v>
      </c>
      <c r="E1066" s="741" t="s">
        <v>2754</v>
      </c>
      <c r="F1066" s="661" t="s">
        <v>2725</v>
      </c>
      <c r="G1066" s="661" t="s">
        <v>2996</v>
      </c>
      <c r="H1066" s="661" t="s">
        <v>573</v>
      </c>
      <c r="I1066" s="661" t="s">
        <v>838</v>
      </c>
      <c r="J1066" s="661" t="s">
        <v>3279</v>
      </c>
      <c r="K1066" s="661" t="s">
        <v>1510</v>
      </c>
      <c r="L1066" s="662">
        <v>0</v>
      </c>
      <c r="M1066" s="662">
        <v>0</v>
      </c>
      <c r="N1066" s="661">
        <v>1</v>
      </c>
      <c r="O1066" s="742">
        <v>1</v>
      </c>
      <c r="P1066" s="662"/>
      <c r="Q1066" s="677"/>
      <c r="R1066" s="661"/>
      <c r="S1066" s="677">
        <v>0</v>
      </c>
      <c r="T1066" s="742"/>
      <c r="U1066" s="700">
        <v>0</v>
      </c>
    </row>
    <row r="1067" spans="1:21" ht="14.4" customHeight="1" x14ac:dyDescent="0.3">
      <c r="A1067" s="660">
        <v>21</v>
      </c>
      <c r="B1067" s="661" t="s">
        <v>572</v>
      </c>
      <c r="C1067" s="661">
        <v>89301212</v>
      </c>
      <c r="D1067" s="740" t="s">
        <v>4044</v>
      </c>
      <c r="E1067" s="741" t="s">
        <v>2754</v>
      </c>
      <c r="F1067" s="661" t="s">
        <v>2725</v>
      </c>
      <c r="G1067" s="661" t="s">
        <v>2996</v>
      </c>
      <c r="H1067" s="661" t="s">
        <v>573</v>
      </c>
      <c r="I1067" s="661" t="s">
        <v>3280</v>
      </c>
      <c r="J1067" s="661" t="s">
        <v>2997</v>
      </c>
      <c r="K1067" s="661" t="s">
        <v>2998</v>
      </c>
      <c r="L1067" s="662">
        <v>0</v>
      </c>
      <c r="M1067" s="662">
        <v>0</v>
      </c>
      <c r="N1067" s="661">
        <v>2</v>
      </c>
      <c r="O1067" s="742">
        <v>0.5</v>
      </c>
      <c r="P1067" s="662">
        <v>0</v>
      </c>
      <c r="Q1067" s="677"/>
      <c r="R1067" s="661">
        <v>2</v>
      </c>
      <c r="S1067" s="677">
        <v>1</v>
      </c>
      <c r="T1067" s="742">
        <v>0.5</v>
      </c>
      <c r="U1067" s="700">
        <v>1</v>
      </c>
    </row>
    <row r="1068" spans="1:21" ht="14.4" customHeight="1" x14ac:dyDescent="0.3">
      <c r="A1068" s="660">
        <v>21</v>
      </c>
      <c r="B1068" s="661" t="s">
        <v>572</v>
      </c>
      <c r="C1068" s="661">
        <v>89301212</v>
      </c>
      <c r="D1068" s="740" t="s">
        <v>4044</v>
      </c>
      <c r="E1068" s="741" t="s">
        <v>2754</v>
      </c>
      <c r="F1068" s="661" t="s">
        <v>2725</v>
      </c>
      <c r="G1068" s="661" t="s">
        <v>2996</v>
      </c>
      <c r="H1068" s="661" t="s">
        <v>573</v>
      </c>
      <c r="I1068" s="661" t="s">
        <v>3435</v>
      </c>
      <c r="J1068" s="661" t="s">
        <v>2997</v>
      </c>
      <c r="K1068" s="661" t="s">
        <v>2998</v>
      </c>
      <c r="L1068" s="662">
        <v>0</v>
      </c>
      <c r="M1068" s="662">
        <v>0</v>
      </c>
      <c r="N1068" s="661">
        <v>1</v>
      </c>
      <c r="O1068" s="742">
        <v>0.5</v>
      </c>
      <c r="P1068" s="662"/>
      <c r="Q1068" s="677"/>
      <c r="R1068" s="661"/>
      <c r="S1068" s="677">
        <v>0</v>
      </c>
      <c r="T1068" s="742"/>
      <c r="U1068" s="700">
        <v>0</v>
      </c>
    </row>
    <row r="1069" spans="1:21" ht="14.4" customHeight="1" x14ac:dyDescent="0.3">
      <c r="A1069" s="660">
        <v>21</v>
      </c>
      <c r="B1069" s="661" t="s">
        <v>572</v>
      </c>
      <c r="C1069" s="661">
        <v>89301212</v>
      </c>
      <c r="D1069" s="740" t="s">
        <v>4044</v>
      </c>
      <c r="E1069" s="741" t="s">
        <v>2754</v>
      </c>
      <c r="F1069" s="661" t="s">
        <v>2725</v>
      </c>
      <c r="G1069" s="661" t="s">
        <v>2892</v>
      </c>
      <c r="H1069" s="661" t="s">
        <v>1429</v>
      </c>
      <c r="I1069" s="661" t="s">
        <v>2211</v>
      </c>
      <c r="J1069" s="661" t="s">
        <v>2177</v>
      </c>
      <c r="K1069" s="661" t="s">
        <v>1463</v>
      </c>
      <c r="L1069" s="662">
        <v>113.66</v>
      </c>
      <c r="M1069" s="662">
        <v>227.32</v>
      </c>
      <c r="N1069" s="661">
        <v>2</v>
      </c>
      <c r="O1069" s="742">
        <v>2</v>
      </c>
      <c r="P1069" s="662"/>
      <c r="Q1069" s="677">
        <v>0</v>
      </c>
      <c r="R1069" s="661"/>
      <c r="S1069" s="677">
        <v>0</v>
      </c>
      <c r="T1069" s="742"/>
      <c r="U1069" s="700">
        <v>0</v>
      </c>
    </row>
    <row r="1070" spans="1:21" ht="14.4" customHeight="1" x14ac:dyDescent="0.3">
      <c r="A1070" s="660">
        <v>21</v>
      </c>
      <c r="B1070" s="661" t="s">
        <v>572</v>
      </c>
      <c r="C1070" s="661">
        <v>89301212</v>
      </c>
      <c r="D1070" s="740" t="s">
        <v>4044</v>
      </c>
      <c r="E1070" s="741" t="s">
        <v>2754</v>
      </c>
      <c r="F1070" s="661" t="s">
        <v>2725</v>
      </c>
      <c r="G1070" s="661" t="s">
        <v>2895</v>
      </c>
      <c r="H1070" s="661" t="s">
        <v>1429</v>
      </c>
      <c r="I1070" s="661" t="s">
        <v>1545</v>
      </c>
      <c r="J1070" s="661" t="s">
        <v>1546</v>
      </c>
      <c r="K1070" s="661" t="s">
        <v>2666</v>
      </c>
      <c r="L1070" s="662">
        <v>132</v>
      </c>
      <c r="M1070" s="662">
        <v>792</v>
      </c>
      <c r="N1070" s="661">
        <v>6</v>
      </c>
      <c r="O1070" s="742">
        <v>1</v>
      </c>
      <c r="P1070" s="662">
        <v>792</v>
      </c>
      <c r="Q1070" s="677">
        <v>1</v>
      </c>
      <c r="R1070" s="661">
        <v>6</v>
      </c>
      <c r="S1070" s="677">
        <v>1</v>
      </c>
      <c r="T1070" s="742">
        <v>1</v>
      </c>
      <c r="U1070" s="700">
        <v>1</v>
      </c>
    </row>
    <row r="1071" spans="1:21" ht="14.4" customHeight="1" x14ac:dyDescent="0.3">
      <c r="A1071" s="660">
        <v>21</v>
      </c>
      <c r="B1071" s="661" t="s">
        <v>572</v>
      </c>
      <c r="C1071" s="661">
        <v>89301212</v>
      </c>
      <c r="D1071" s="740" t="s">
        <v>4044</v>
      </c>
      <c r="E1071" s="741" t="s">
        <v>2754</v>
      </c>
      <c r="F1071" s="661" t="s">
        <v>2725</v>
      </c>
      <c r="G1071" s="661" t="s">
        <v>2761</v>
      </c>
      <c r="H1071" s="661" t="s">
        <v>573</v>
      </c>
      <c r="I1071" s="661" t="s">
        <v>2770</v>
      </c>
      <c r="J1071" s="661" t="s">
        <v>1063</v>
      </c>
      <c r="K1071" s="661" t="s">
        <v>1514</v>
      </c>
      <c r="L1071" s="662">
        <v>0</v>
      </c>
      <c r="M1071" s="662">
        <v>0</v>
      </c>
      <c r="N1071" s="661">
        <v>7</v>
      </c>
      <c r="O1071" s="742">
        <v>2.5</v>
      </c>
      <c r="P1071" s="662">
        <v>0</v>
      </c>
      <c r="Q1071" s="677"/>
      <c r="R1071" s="661">
        <v>3</v>
      </c>
      <c r="S1071" s="677">
        <v>0.42857142857142855</v>
      </c>
      <c r="T1071" s="742">
        <v>1.5</v>
      </c>
      <c r="U1071" s="700">
        <v>0.6</v>
      </c>
    </row>
    <row r="1072" spans="1:21" ht="14.4" customHeight="1" x14ac:dyDescent="0.3">
      <c r="A1072" s="660">
        <v>21</v>
      </c>
      <c r="B1072" s="661" t="s">
        <v>572</v>
      </c>
      <c r="C1072" s="661">
        <v>89301212</v>
      </c>
      <c r="D1072" s="740" t="s">
        <v>4044</v>
      </c>
      <c r="E1072" s="741" t="s">
        <v>2754</v>
      </c>
      <c r="F1072" s="661" t="s">
        <v>2725</v>
      </c>
      <c r="G1072" s="661" t="s">
        <v>3838</v>
      </c>
      <c r="H1072" s="661" t="s">
        <v>573</v>
      </c>
      <c r="I1072" s="661" t="s">
        <v>1142</v>
      </c>
      <c r="J1072" s="661" t="s">
        <v>1143</v>
      </c>
      <c r="K1072" s="661" t="s">
        <v>3883</v>
      </c>
      <c r="L1072" s="662">
        <v>140.94999999999999</v>
      </c>
      <c r="M1072" s="662">
        <v>281.89999999999998</v>
      </c>
      <c r="N1072" s="661">
        <v>2</v>
      </c>
      <c r="O1072" s="742">
        <v>0.5</v>
      </c>
      <c r="P1072" s="662"/>
      <c r="Q1072" s="677">
        <v>0</v>
      </c>
      <c r="R1072" s="661"/>
      <c r="S1072" s="677">
        <v>0</v>
      </c>
      <c r="T1072" s="742"/>
      <c r="U1072" s="700">
        <v>0</v>
      </c>
    </row>
    <row r="1073" spans="1:21" ht="14.4" customHeight="1" x14ac:dyDescent="0.3">
      <c r="A1073" s="660">
        <v>21</v>
      </c>
      <c r="B1073" s="661" t="s">
        <v>572</v>
      </c>
      <c r="C1073" s="661">
        <v>89301212</v>
      </c>
      <c r="D1073" s="740" t="s">
        <v>4044</v>
      </c>
      <c r="E1073" s="741" t="s">
        <v>2754</v>
      </c>
      <c r="F1073" s="661" t="s">
        <v>2725</v>
      </c>
      <c r="G1073" s="661" t="s">
        <v>2762</v>
      </c>
      <c r="H1073" s="661" t="s">
        <v>573</v>
      </c>
      <c r="I1073" s="661" t="s">
        <v>3884</v>
      </c>
      <c r="J1073" s="661" t="s">
        <v>3885</v>
      </c>
      <c r="K1073" s="661" t="s">
        <v>3886</v>
      </c>
      <c r="L1073" s="662">
        <v>72.64</v>
      </c>
      <c r="M1073" s="662">
        <v>217.92000000000002</v>
      </c>
      <c r="N1073" s="661">
        <v>3</v>
      </c>
      <c r="O1073" s="742">
        <v>1</v>
      </c>
      <c r="P1073" s="662"/>
      <c r="Q1073" s="677">
        <v>0</v>
      </c>
      <c r="R1073" s="661"/>
      <c r="S1073" s="677">
        <v>0</v>
      </c>
      <c r="T1073" s="742"/>
      <c r="U1073" s="700">
        <v>0</v>
      </c>
    </row>
    <row r="1074" spans="1:21" ht="14.4" customHeight="1" x14ac:dyDescent="0.3">
      <c r="A1074" s="660">
        <v>21</v>
      </c>
      <c r="B1074" s="661" t="s">
        <v>572</v>
      </c>
      <c r="C1074" s="661">
        <v>89301212</v>
      </c>
      <c r="D1074" s="740" t="s">
        <v>4044</v>
      </c>
      <c r="E1074" s="741" t="s">
        <v>2754</v>
      </c>
      <c r="F1074" s="661" t="s">
        <v>2725</v>
      </c>
      <c r="G1074" s="661" t="s">
        <v>3013</v>
      </c>
      <c r="H1074" s="661" t="s">
        <v>573</v>
      </c>
      <c r="I1074" s="661" t="s">
        <v>3288</v>
      </c>
      <c r="J1074" s="661" t="s">
        <v>3015</v>
      </c>
      <c r="K1074" s="661" t="s">
        <v>3289</v>
      </c>
      <c r="L1074" s="662">
        <v>923.74</v>
      </c>
      <c r="M1074" s="662">
        <v>4618.7</v>
      </c>
      <c r="N1074" s="661">
        <v>5</v>
      </c>
      <c r="O1074" s="742">
        <v>1</v>
      </c>
      <c r="P1074" s="662"/>
      <c r="Q1074" s="677">
        <v>0</v>
      </c>
      <c r="R1074" s="661"/>
      <c r="S1074" s="677">
        <v>0</v>
      </c>
      <c r="T1074" s="742"/>
      <c r="U1074" s="700">
        <v>0</v>
      </c>
    </row>
    <row r="1075" spans="1:21" ht="14.4" customHeight="1" x14ac:dyDescent="0.3">
      <c r="A1075" s="660">
        <v>21</v>
      </c>
      <c r="B1075" s="661" t="s">
        <v>572</v>
      </c>
      <c r="C1075" s="661">
        <v>89301212</v>
      </c>
      <c r="D1075" s="740" t="s">
        <v>4044</v>
      </c>
      <c r="E1075" s="741" t="s">
        <v>2754</v>
      </c>
      <c r="F1075" s="661" t="s">
        <v>2725</v>
      </c>
      <c r="G1075" s="661" t="s">
        <v>3887</v>
      </c>
      <c r="H1075" s="661" t="s">
        <v>573</v>
      </c>
      <c r="I1075" s="661" t="s">
        <v>3888</v>
      </c>
      <c r="J1075" s="661" t="s">
        <v>3889</v>
      </c>
      <c r="K1075" s="661" t="s">
        <v>3277</v>
      </c>
      <c r="L1075" s="662">
        <v>120.06</v>
      </c>
      <c r="M1075" s="662">
        <v>120.06</v>
      </c>
      <c r="N1075" s="661">
        <v>1</v>
      </c>
      <c r="O1075" s="742">
        <v>1</v>
      </c>
      <c r="P1075" s="662"/>
      <c r="Q1075" s="677">
        <v>0</v>
      </c>
      <c r="R1075" s="661"/>
      <c r="S1075" s="677">
        <v>0</v>
      </c>
      <c r="T1075" s="742"/>
      <c r="U1075" s="700">
        <v>0</v>
      </c>
    </row>
    <row r="1076" spans="1:21" ht="14.4" customHeight="1" x14ac:dyDescent="0.3">
      <c r="A1076" s="660">
        <v>21</v>
      </c>
      <c r="B1076" s="661" t="s">
        <v>572</v>
      </c>
      <c r="C1076" s="661">
        <v>89301212</v>
      </c>
      <c r="D1076" s="740" t="s">
        <v>4044</v>
      </c>
      <c r="E1076" s="741" t="s">
        <v>2754</v>
      </c>
      <c r="F1076" s="661" t="s">
        <v>2725</v>
      </c>
      <c r="G1076" s="661" t="s">
        <v>2835</v>
      </c>
      <c r="H1076" s="661" t="s">
        <v>573</v>
      </c>
      <c r="I1076" s="661" t="s">
        <v>3657</v>
      </c>
      <c r="J1076" s="661" t="s">
        <v>3658</v>
      </c>
      <c r="K1076" s="661" t="s">
        <v>3659</v>
      </c>
      <c r="L1076" s="662">
        <v>1938.97</v>
      </c>
      <c r="M1076" s="662">
        <v>3877.94</v>
      </c>
      <c r="N1076" s="661">
        <v>2</v>
      </c>
      <c r="O1076" s="742">
        <v>1</v>
      </c>
      <c r="P1076" s="662"/>
      <c r="Q1076" s="677">
        <v>0</v>
      </c>
      <c r="R1076" s="661"/>
      <c r="S1076" s="677">
        <v>0</v>
      </c>
      <c r="T1076" s="742"/>
      <c r="U1076" s="700">
        <v>0</v>
      </c>
    </row>
    <row r="1077" spans="1:21" ht="14.4" customHeight="1" x14ac:dyDescent="0.3">
      <c r="A1077" s="660">
        <v>21</v>
      </c>
      <c r="B1077" s="661" t="s">
        <v>572</v>
      </c>
      <c r="C1077" s="661">
        <v>89301212</v>
      </c>
      <c r="D1077" s="740" t="s">
        <v>4044</v>
      </c>
      <c r="E1077" s="741" t="s">
        <v>2754</v>
      </c>
      <c r="F1077" s="661" t="s">
        <v>2725</v>
      </c>
      <c r="G1077" s="661" t="s">
        <v>2835</v>
      </c>
      <c r="H1077" s="661" t="s">
        <v>573</v>
      </c>
      <c r="I1077" s="661" t="s">
        <v>3206</v>
      </c>
      <c r="J1077" s="661" t="s">
        <v>2837</v>
      </c>
      <c r="K1077" s="661" t="s">
        <v>3207</v>
      </c>
      <c r="L1077" s="662">
        <v>5322.08</v>
      </c>
      <c r="M1077" s="662">
        <v>5322.08</v>
      </c>
      <c r="N1077" s="661">
        <v>1</v>
      </c>
      <c r="O1077" s="742">
        <v>1</v>
      </c>
      <c r="P1077" s="662">
        <v>5322.08</v>
      </c>
      <c r="Q1077" s="677">
        <v>1</v>
      </c>
      <c r="R1077" s="661">
        <v>1</v>
      </c>
      <c r="S1077" s="677">
        <v>1</v>
      </c>
      <c r="T1077" s="742">
        <v>1</v>
      </c>
      <c r="U1077" s="700">
        <v>1</v>
      </c>
    </row>
    <row r="1078" spans="1:21" ht="14.4" customHeight="1" x14ac:dyDescent="0.3">
      <c r="A1078" s="660">
        <v>21</v>
      </c>
      <c r="B1078" s="661" t="s">
        <v>572</v>
      </c>
      <c r="C1078" s="661">
        <v>89301212</v>
      </c>
      <c r="D1078" s="740" t="s">
        <v>4044</v>
      </c>
      <c r="E1078" s="741" t="s">
        <v>2754</v>
      </c>
      <c r="F1078" s="661" t="s">
        <v>2725</v>
      </c>
      <c r="G1078" s="661" t="s">
        <v>2835</v>
      </c>
      <c r="H1078" s="661" t="s">
        <v>573</v>
      </c>
      <c r="I1078" s="661" t="s">
        <v>3017</v>
      </c>
      <c r="J1078" s="661" t="s">
        <v>2842</v>
      </c>
      <c r="K1078" s="661" t="s">
        <v>3018</v>
      </c>
      <c r="L1078" s="662">
        <v>5322.08</v>
      </c>
      <c r="M1078" s="662">
        <v>26610.400000000001</v>
      </c>
      <c r="N1078" s="661">
        <v>5</v>
      </c>
      <c r="O1078" s="742">
        <v>1</v>
      </c>
      <c r="P1078" s="662">
        <v>26610.400000000001</v>
      </c>
      <c r="Q1078" s="677">
        <v>1</v>
      </c>
      <c r="R1078" s="661">
        <v>5</v>
      </c>
      <c r="S1078" s="677">
        <v>1</v>
      </c>
      <c r="T1078" s="742">
        <v>1</v>
      </c>
      <c r="U1078" s="700">
        <v>1</v>
      </c>
    </row>
    <row r="1079" spans="1:21" ht="14.4" customHeight="1" x14ac:dyDescent="0.3">
      <c r="A1079" s="660">
        <v>21</v>
      </c>
      <c r="B1079" s="661" t="s">
        <v>572</v>
      </c>
      <c r="C1079" s="661">
        <v>89301212</v>
      </c>
      <c r="D1079" s="740" t="s">
        <v>4044</v>
      </c>
      <c r="E1079" s="741" t="s">
        <v>2754</v>
      </c>
      <c r="F1079" s="661" t="s">
        <v>2725</v>
      </c>
      <c r="G1079" s="661" t="s">
        <v>2835</v>
      </c>
      <c r="H1079" s="661" t="s">
        <v>573</v>
      </c>
      <c r="I1079" s="661" t="s">
        <v>1875</v>
      </c>
      <c r="J1079" s="661" t="s">
        <v>3021</v>
      </c>
      <c r="K1079" s="661" t="s">
        <v>3022</v>
      </c>
      <c r="L1079" s="662">
        <v>484.75</v>
      </c>
      <c r="M1079" s="662">
        <v>1454.25</v>
      </c>
      <c r="N1079" s="661">
        <v>3</v>
      </c>
      <c r="O1079" s="742">
        <v>1</v>
      </c>
      <c r="P1079" s="662">
        <v>1454.25</v>
      </c>
      <c r="Q1079" s="677">
        <v>1</v>
      </c>
      <c r="R1079" s="661">
        <v>3</v>
      </c>
      <c r="S1079" s="677">
        <v>1</v>
      </c>
      <c r="T1079" s="742">
        <v>1</v>
      </c>
      <c r="U1079" s="700">
        <v>1</v>
      </c>
    </row>
    <row r="1080" spans="1:21" ht="14.4" customHeight="1" x14ac:dyDescent="0.3">
      <c r="A1080" s="660">
        <v>21</v>
      </c>
      <c r="B1080" s="661" t="s">
        <v>572</v>
      </c>
      <c r="C1080" s="661">
        <v>89301212</v>
      </c>
      <c r="D1080" s="740" t="s">
        <v>4044</v>
      </c>
      <c r="E1080" s="741" t="s">
        <v>2754</v>
      </c>
      <c r="F1080" s="661" t="s">
        <v>2725</v>
      </c>
      <c r="G1080" s="661" t="s">
        <v>2835</v>
      </c>
      <c r="H1080" s="661" t="s">
        <v>573</v>
      </c>
      <c r="I1080" s="661" t="s">
        <v>1066</v>
      </c>
      <c r="J1080" s="661" t="s">
        <v>2966</v>
      </c>
      <c r="K1080" s="661" t="s">
        <v>2967</v>
      </c>
      <c r="L1080" s="662">
        <v>969.48</v>
      </c>
      <c r="M1080" s="662">
        <v>2908.44</v>
      </c>
      <c r="N1080" s="661">
        <v>3</v>
      </c>
      <c r="O1080" s="742">
        <v>1</v>
      </c>
      <c r="P1080" s="662">
        <v>2908.44</v>
      </c>
      <c r="Q1080" s="677">
        <v>1</v>
      </c>
      <c r="R1080" s="661">
        <v>3</v>
      </c>
      <c r="S1080" s="677">
        <v>1</v>
      </c>
      <c r="T1080" s="742">
        <v>1</v>
      </c>
      <c r="U1080" s="700">
        <v>1</v>
      </c>
    </row>
    <row r="1081" spans="1:21" ht="14.4" customHeight="1" x14ac:dyDescent="0.3">
      <c r="A1081" s="660">
        <v>21</v>
      </c>
      <c r="B1081" s="661" t="s">
        <v>572</v>
      </c>
      <c r="C1081" s="661">
        <v>89301212</v>
      </c>
      <c r="D1081" s="740" t="s">
        <v>4044</v>
      </c>
      <c r="E1081" s="741" t="s">
        <v>2754</v>
      </c>
      <c r="F1081" s="661" t="s">
        <v>2725</v>
      </c>
      <c r="G1081" s="661" t="s">
        <v>2835</v>
      </c>
      <c r="H1081" s="661" t="s">
        <v>573</v>
      </c>
      <c r="I1081" s="661" t="s">
        <v>3294</v>
      </c>
      <c r="J1081" s="661" t="s">
        <v>3295</v>
      </c>
      <c r="K1081" s="661" t="s">
        <v>3296</v>
      </c>
      <c r="L1081" s="662">
        <v>484.75</v>
      </c>
      <c r="M1081" s="662">
        <v>484.75</v>
      </c>
      <c r="N1081" s="661">
        <v>1</v>
      </c>
      <c r="O1081" s="742">
        <v>1</v>
      </c>
      <c r="P1081" s="662">
        <v>484.75</v>
      </c>
      <c r="Q1081" s="677">
        <v>1</v>
      </c>
      <c r="R1081" s="661">
        <v>1</v>
      </c>
      <c r="S1081" s="677">
        <v>1</v>
      </c>
      <c r="T1081" s="742">
        <v>1</v>
      </c>
      <c r="U1081" s="700">
        <v>1</v>
      </c>
    </row>
    <row r="1082" spans="1:21" ht="14.4" customHeight="1" x14ac:dyDescent="0.3">
      <c r="A1082" s="660">
        <v>21</v>
      </c>
      <c r="B1082" s="661" t="s">
        <v>572</v>
      </c>
      <c r="C1082" s="661">
        <v>89301212</v>
      </c>
      <c r="D1082" s="740" t="s">
        <v>4044</v>
      </c>
      <c r="E1082" s="741" t="s">
        <v>2754</v>
      </c>
      <c r="F1082" s="661" t="s">
        <v>2725</v>
      </c>
      <c r="G1082" s="661" t="s">
        <v>2791</v>
      </c>
      <c r="H1082" s="661" t="s">
        <v>573</v>
      </c>
      <c r="I1082" s="661" t="s">
        <v>2792</v>
      </c>
      <c r="J1082" s="661" t="s">
        <v>2793</v>
      </c>
      <c r="K1082" s="661" t="s">
        <v>2794</v>
      </c>
      <c r="L1082" s="662">
        <v>0</v>
      </c>
      <c r="M1082" s="662">
        <v>0</v>
      </c>
      <c r="N1082" s="661">
        <v>1</v>
      </c>
      <c r="O1082" s="742">
        <v>1</v>
      </c>
      <c r="P1082" s="662"/>
      <c r="Q1082" s="677"/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21</v>
      </c>
      <c r="B1083" s="661" t="s">
        <v>572</v>
      </c>
      <c r="C1083" s="661">
        <v>89301212</v>
      </c>
      <c r="D1083" s="740" t="s">
        <v>4044</v>
      </c>
      <c r="E1083" s="741" t="s">
        <v>2754</v>
      </c>
      <c r="F1083" s="661" t="s">
        <v>2725</v>
      </c>
      <c r="G1083" s="661" t="s">
        <v>2791</v>
      </c>
      <c r="H1083" s="661" t="s">
        <v>573</v>
      </c>
      <c r="I1083" s="661" t="s">
        <v>882</v>
      </c>
      <c r="J1083" s="661" t="s">
        <v>2793</v>
      </c>
      <c r="K1083" s="661" t="s">
        <v>2795</v>
      </c>
      <c r="L1083" s="662">
        <v>63.7</v>
      </c>
      <c r="M1083" s="662">
        <v>191.10000000000002</v>
      </c>
      <c r="N1083" s="661">
        <v>3</v>
      </c>
      <c r="O1083" s="742">
        <v>2.5</v>
      </c>
      <c r="P1083" s="662">
        <v>127.4</v>
      </c>
      <c r="Q1083" s="677">
        <v>0.66666666666666663</v>
      </c>
      <c r="R1083" s="661">
        <v>2</v>
      </c>
      <c r="S1083" s="677">
        <v>0.66666666666666663</v>
      </c>
      <c r="T1083" s="742">
        <v>1.5</v>
      </c>
      <c r="U1083" s="700">
        <v>0.6</v>
      </c>
    </row>
    <row r="1084" spans="1:21" ht="14.4" customHeight="1" x14ac:dyDescent="0.3">
      <c r="A1084" s="660">
        <v>21</v>
      </c>
      <c r="B1084" s="661" t="s">
        <v>572</v>
      </c>
      <c r="C1084" s="661">
        <v>89301212</v>
      </c>
      <c r="D1084" s="740" t="s">
        <v>4044</v>
      </c>
      <c r="E1084" s="741" t="s">
        <v>2754</v>
      </c>
      <c r="F1084" s="661" t="s">
        <v>2725</v>
      </c>
      <c r="G1084" s="661" t="s">
        <v>2796</v>
      </c>
      <c r="H1084" s="661" t="s">
        <v>1429</v>
      </c>
      <c r="I1084" s="661" t="s">
        <v>3890</v>
      </c>
      <c r="J1084" s="661" t="s">
        <v>2704</v>
      </c>
      <c r="K1084" s="661" t="s">
        <v>3891</v>
      </c>
      <c r="L1084" s="662">
        <v>537.12</v>
      </c>
      <c r="M1084" s="662">
        <v>537.12</v>
      </c>
      <c r="N1084" s="661">
        <v>1</v>
      </c>
      <c r="O1084" s="742">
        <v>0.5</v>
      </c>
      <c r="P1084" s="662">
        <v>537.12</v>
      </c>
      <c r="Q1084" s="677">
        <v>1</v>
      </c>
      <c r="R1084" s="661">
        <v>1</v>
      </c>
      <c r="S1084" s="677">
        <v>1</v>
      </c>
      <c r="T1084" s="742">
        <v>0.5</v>
      </c>
      <c r="U1084" s="700">
        <v>1</v>
      </c>
    </row>
    <row r="1085" spans="1:21" ht="14.4" customHeight="1" x14ac:dyDescent="0.3">
      <c r="A1085" s="660">
        <v>21</v>
      </c>
      <c r="B1085" s="661" t="s">
        <v>572</v>
      </c>
      <c r="C1085" s="661">
        <v>89301212</v>
      </c>
      <c r="D1085" s="740" t="s">
        <v>4044</v>
      </c>
      <c r="E1085" s="741" t="s">
        <v>2754</v>
      </c>
      <c r="F1085" s="661" t="s">
        <v>2725</v>
      </c>
      <c r="G1085" s="661" t="s">
        <v>2796</v>
      </c>
      <c r="H1085" s="661" t="s">
        <v>1429</v>
      </c>
      <c r="I1085" s="661" t="s">
        <v>2797</v>
      </c>
      <c r="J1085" s="661" t="s">
        <v>2656</v>
      </c>
      <c r="K1085" s="661" t="s">
        <v>2798</v>
      </c>
      <c r="L1085" s="662">
        <v>848.49</v>
      </c>
      <c r="M1085" s="662">
        <v>848.49</v>
      </c>
      <c r="N1085" s="661">
        <v>1</v>
      </c>
      <c r="O1085" s="742">
        <v>0.5</v>
      </c>
      <c r="P1085" s="662">
        <v>848.49</v>
      </c>
      <c r="Q1085" s="677">
        <v>1</v>
      </c>
      <c r="R1085" s="661">
        <v>1</v>
      </c>
      <c r="S1085" s="677">
        <v>1</v>
      </c>
      <c r="T1085" s="742">
        <v>0.5</v>
      </c>
      <c r="U1085" s="700">
        <v>1</v>
      </c>
    </row>
    <row r="1086" spans="1:21" ht="14.4" customHeight="1" x14ac:dyDescent="0.3">
      <c r="A1086" s="660">
        <v>21</v>
      </c>
      <c r="B1086" s="661" t="s">
        <v>572</v>
      </c>
      <c r="C1086" s="661">
        <v>89301212</v>
      </c>
      <c r="D1086" s="740" t="s">
        <v>4044</v>
      </c>
      <c r="E1086" s="741" t="s">
        <v>2754</v>
      </c>
      <c r="F1086" s="661" t="s">
        <v>2725</v>
      </c>
      <c r="G1086" s="661" t="s">
        <v>3211</v>
      </c>
      <c r="H1086" s="661" t="s">
        <v>573</v>
      </c>
      <c r="I1086" s="661" t="s">
        <v>686</v>
      </c>
      <c r="J1086" s="661" t="s">
        <v>3212</v>
      </c>
      <c r="K1086" s="661" t="s">
        <v>3213</v>
      </c>
      <c r="L1086" s="662">
        <v>0</v>
      </c>
      <c r="M1086" s="662">
        <v>0</v>
      </c>
      <c r="N1086" s="661">
        <v>1</v>
      </c>
      <c r="O1086" s="742">
        <v>0.5</v>
      </c>
      <c r="P1086" s="662"/>
      <c r="Q1086" s="677"/>
      <c r="R1086" s="661"/>
      <c r="S1086" s="677">
        <v>0</v>
      </c>
      <c r="T1086" s="742"/>
      <c r="U1086" s="700">
        <v>0</v>
      </c>
    </row>
    <row r="1087" spans="1:21" ht="14.4" customHeight="1" x14ac:dyDescent="0.3">
      <c r="A1087" s="660">
        <v>21</v>
      </c>
      <c r="B1087" s="661" t="s">
        <v>572</v>
      </c>
      <c r="C1087" s="661">
        <v>89301212</v>
      </c>
      <c r="D1087" s="740" t="s">
        <v>4044</v>
      </c>
      <c r="E1087" s="741" t="s">
        <v>2754</v>
      </c>
      <c r="F1087" s="661" t="s">
        <v>2725</v>
      </c>
      <c r="G1087" s="661" t="s">
        <v>3214</v>
      </c>
      <c r="H1087" s="661" t="s">
        <v>1429</v>
      </c>
      <c r="I1087" s="661" t="s">
        <v>1564</v>
      </c>
      <c r="J1087" s="661" t="s">
        <v>1565</v>
      </c>
      <c r="K1087" s="661" t="s">
        <v>2615</v>
      </c>
      <c r="L1087" s="662">
        <v>635.35</v>
      </c>
      <c r="M1087" s="662">
        <v>1270.7</v>
      </c>
      <c r="N1087" s="661">
        <v>2</v>
      </c>
      <c r="O1087" s="742">
        <v>2</v>
      </c>
      <c r="P1087" s="662">
        <v>635.35</v>
      </c>
      <c r="Q1087" s="677">
        <v>0.5</v>
      </c>
      <c r="R1087" s="661">
        <v>1</v>
      </c>
      <c r="S1087" s="677">
        <v>0.5</v>
      </c>
      <c r="T1087" s="742">
        <v>1</v>
      </c>
      <c r="U1087" s="700">
        <v>0.5</v>
      </c>
    </row>
    <row r="1088" spans="1:21" ht="14.4" customHeight="1" x14ac:dyDescent="0.3">
      <c r="A1088" s="660">
        <v>21</v>
      </c>
      <c r="B1088" s="661" t="s">
        <v>572</v>
      </c>
      <c r="C1088" s="661">
        <v>89301212</v>
      </c>
      <c r="D1088" s="740" t="s">
        <v>4044</v>
      </c>
      <c r="E1088" s="741" t="s">
        <v>2754</v>
      </c>
      <c r="F1088" s="661" t="s">
        <v>2725</v>
      </c>
      <c r="G1088" s="661" t="s">
        <v>2763</v>
      </c>
      <c r="H1088" s="661" t="s">
        <v>573</v>
      </c>
      <c r="I1088" s="661" t="s">
        <v>807</v>
      </c>
      <c r="J1088" s="661" t="s">
        <v>808</v>
      </c>
      <c r="K1088" s="661" t="s">
        <v>2764</v>
      </c>
      <c r="L1088" s="662">
        <v>156.77000000000001</v>
      </c>
      <c r="M1088" s="662">
        <v>313.54000000000002</v>
      </c>
      <c r="N1088" s="661">
        <v>2</v>
      </c>
      <c r="O1088" s="742">
        <v>1</v>
      </c>
      <c r="P1088" s="662"/>
      <c r="Q1088" s="677">
        <v>0</v>
      </c>
      <c r="R1088" s="661"/>
      <c r="S1088" s="677">
        <v>0</v>
      </c>
      <c r="T1088" s="742"/>
      <c r="U1088" s="700">
        <v>0</v>
      </c>
    </row>
    <row r="1089" spans="1:21" ht="14.4" customHeight="1" x14ac:dyDescent="0.3">
      <c r="A1089" s="660">
        <v>21</v>
      </c>
      <c r="B1089" s="661" t="s">
        <v>572</v>
      </c>
      <c r="C1089" s="661">
        <v>89301212</v>
      </c>
      <c r="D1089" s="740" t="s">
        <v>4044</v>
      </c>
      <c r="E1089" s="741" t="s">
        <v>2754</v>
      </c>
      <c r="F1089" s="661" t="s">
        <v>2725</v>
      </c>
      <c r="G1089" s="661" t="s">
        <v>3095</v>
      </c>
      <c r="H1089" s="661" t="s">
        <v>573</v>
      </c>
      <c r="I1089" s="661" t="s">
        <v>3892</v>
      </c>
      <c r="J1089" s="661" t="s">
        <v>3893</v>
      </c>
      <c r="K1089" s="661" t="s">
        <v>1536</v>
      </c>
      <c r="L1089" s="662">
        <v>32.270000000000003</v>
      </c>
      <c r="M1089" s="662">
        <v>32.270000000000003</v>
      </c>
      <c r="N1089" s="661">
        <v>1</v>
      </c>
      <c r="O1089" s="742">
        <v>0.5</v>
      </c>
      <c r="P1089" s="662">
        <v>32.270000000000003</v>
      </c>
      <c r="Q1089" s="677">
        <v>1</v>
      </c>
      <c r="R1089" s="661">
        <v>1</v>
      </c>
      <c r="S1089" s="677">
        <v>1</v>
      </c>
      <c r="T1089" s="742">
        <v>0.5</v>
      </c>
      <c r="U1089" s="700">
        <v>1</v>
      </c>
    </row>
    <row r="1090" spans="1:21" ht="14.4" customHeight="1" x14ac:dyDescent="0.3">
      <c r="A1090" s="660">
        <v>21</v>
      </c>
      <c r="B1090" s="661" t="s">
        <v>572</v>
      </c>
      <c r="C1090" s="661">
        <v>89301212</v>
      </c>
      <c r="D1090" s="740" t="s">
        <v>4044</v>
      </c>
      <c r="E1090" s="741" t="s">
        <v>2754</v>
      </c>
      <c r="F1090" s="661" t="s">
        <v>2725</v>
      </c>
      <c r="G1090" s="661" t="s">
        <v>2939</v>
      </c>
      <c r="H1090" s="661" t="s">
        <v>573</v>
      </c>
      <c r="I1090" s="661" t="s">
        <v>3894</v>
      </c>
      <c r="J1090" s="661" t="s">
        <v>3895</v>
      </c>
      <c r="K1090" s="661" t="s">
        <v>3896</v>
      </c>
      <c r="L1090" s="662">
        <v>1677.3</v>
      </c>
      <c r="M1090" s="662">
        <v>1677.3</v>
      </c>
      <c r="N1090" s="661">
        <v>1</v>
      </c>
      <c r="O1090" s="742">
        <v>1</v>
      </c>
      <c r="P1090" s="662">
        <v>1677.3</v>
      </c>
      <c r="Q1090" s="677">
        <v>1</v>
      </c>
      <c r="R1090" s="661">
        <v>1</v>
      </c>
      <c r="S1090" s="677">
        <v>1</v>
      </c>
      <c r="T1090" s="742">
        <v>1</v>
      </c>
      <c r="U1090" s="700">
        <v>1</v>
      </c>
    </row>
    <row r="1091" spans="1:21" ht="14.4" customHeight="1" x14ac:dyDescent="0.3">
      <c r="A1091" s="660">
        <v>21</v>
      </c>
      <c r="B1091" s="661" t="s">
        <v>572</v>
      </c>
      <c r="C1091" s="661">
        <v>89301212</v>
      </c>
      <c r="D1091" s="740" t="s">
        <v>4044</v>
      </c>
      <c r="E1091" s="741" t="s">
        <v>2754</v>
      </c>
      <c r="F1091" s="661" t="s">
        <v>2725</v>
      </c>
      <c r="G1091" s="661" t="s">
        <v>2939</v>
      </c>
      <c r="H1091" s="661" t="s">
        <v>573</v>
      </c>
      <c r="I1091" s="661" t="s">
        <v>3897</v>
      </c>
      <c r="J1091" s="661" t="s">
        <v>2072</v>
      </c>
      <c r="K1091" s="661" t="s">
        <v>3898</v>
      </c>
      <c r="L1091" s="662">
        <v>908.53</v>
      </c>
      <c r="M1091" s="662">
        <v>908.53</v>
      </c>
      <c r="N1091" s="661">
        <v>1</v>
      </c>
      <c r="O1091" s="742">
        <v>1</v>
      </c>
      <c r="P1091" s="662"/>
      <c r="Q1091" s="677">
        <v>0</v>
      </c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21</v>
      </c>
      <c r="B1092" s="661" t="s">
        <v>572</v>
      </c>
      <c r="C1092" s="661">
        <v>89301212</v>
      </c>
      <c r="D1092" s="740" t="s">
        <v>4044</v>
      </c>
      <c r="E1092" s="741" t="s">
        <v>2754</v>
      </c>
      <c r="F1092" s="661" t="s">
        <v>2725</v>
      </c>
      <c r="G1092" s="661" t="s">
        <v>2939</v>
      </c>
      <c r="H1092" s="661" t="s">
        <v>573</v>
      </c>
      <c r="I1092" s="661" t="s">
        <v>3899</v>
      </c>
      <c r="J1092" s="661" t="s">
        <v>3895</v>
      </c>
      <c r="K1092" s="661" t="s">
        <v>3900</v>
      </c>
      <c r="L1092" s="662">
        <v>3354.59</v>
      </c>
      <c r="M1092" s="662">
        <v>6709.18</v>
      </c>
      <c r="N1092" s="661">
        <v>2</v>
      </c>
      <c r="O1092" s="742">
        <v>1</v>
      </c>
      <c r="P1092" s="662">
        <v>6709.18</v>
      </c>
      <c r="Q1092" s="677">
        <v>1</v>
      </c>
      <c r="R1092" s="661">
        <v>2</v>
      </c>
      <c r="S1092" s="677">
        <v>1</v>
      </c>
      <c r="T1092" s="742">
        <v>1</v>
      </c>
      <c r="U1092" s="700">
        <v>1</v>
      </c>
    </row>
    <row r="1093" spans="1:21" ht="14.4" customHeight="1" x14ac:dyDescent="0.3">
      <c r="A1093" s="660">
        <v>21</v>
      </c>
      <c r="B1093" s="661" t="s">
        <v>572</v>
      </c>
      <c r="C1093" s="661">
        <v>89301212</v>
      </c>
      <c r="D1093" s="740" t="s">
        <v>4044</v>
      </c>
      <c r="E1093" s="741" t="s">
        <v>2754</v>
      </c>
      <c r="F1093" s="661" t="s">
        <v>2725</v>
      </c>
      <c r="G1093" s="661" t="s">
        <v>2899</v>
      </c>
      <c r="H1093" s="661" t="s">
        <v>573</v>
      </c>
      <c r="I1093" s="661" t="s">
        <v>1811</v>
      </c>
      <c r="J1093" s="661" t="s">
        <v>1812</v>
      </c>
      <c r="K1093" s="661" t="s">
        <v>1813</v>
      </c>
      <c r="L1093" s="662">
        <v>33</v>
      </c>
      <c r="M1093" s="662">
        <v>99</v>
      </c>
      <c r="N1093" s="661">
        <v>3</v>
      </c>
      <c r="O1093" s="742">
        <v>1.5</v>
      </c>
      <c r="P1093" s="662">
        <v>66</v>
      </c>
      <c r="Q1093" s="677">
        <v>0.66666666666666663</v>
      </c>
      <c r="R1093" s="661">
        <v>2</v>
      </c>
      <c r="S1093" s="677">
        <v>0.66666666666666663</v>
      </c>
      <c r="T1093" s="742">
        <v>1</v>
      </c>
      <c r="U1093" s="700">
        <v>0.66666666666666663</v>
      </c>
    </row>
    <row r="1094" spans="1:21" ht="14.4" customHeight="1" x14ac:dyDescent="0.3">
      <c r="A1094" s="660">
        <v>21</v>
      </c>
      <c r="B1094" s="661" t="s">
        <v>572</v>
      </c>
      <c r="C1094" s="661">
        <v>89301212</v>
      </c>
      <c r="D1094" s="740" t="s">
        <v>4044</v>
      </c>
      <c r="E1094" s="741" t="s">
        <v>2754</v>
      </c>
      <c r="F1094" s="661" t="s">
        <v>2725</v>
      </c>
      <c r="G1094" s="661" t="s">
        <v>2899</v>
      </c>
      <c r="H1094" s="661" t="s">
        <v>573</v>
      </c>
      <c r="I1094" s="661" t="s">
        <v>3762</v>
      </c>
      <c r="J1094" s="661" t="s">
        <v>1812</v>
      </c>
      <c r="K1094" s="661" t="s">
        <v>1813</v>
      </c>
      <c r="L1094" s="662">
        <v>33</v>
      </c>
      <c r="M1094" s="662">
        <v>66</v>
      </c>
      <c r="N1094" s="661">
        <v>2</v>
      </c>
      <c r="O1094" s="742">
        <v>1</v>
      </c>
      <c r="P1094" s="662">
        <v>66</v>
      </c>
      <c r="Q1094" s="677">
        <v>1</v>
      </c>
      <c r="R1094" s="661">
        <v>2</v>
      </c>
      <c r="S1094" s="677">
        <v>1</v>
      </c>
      <c r="T1094" s="742">
        <v>1</v>
      </c>
      <c r="U1094" s="700">
        <v>1</v>
      </c>
    </row>
    <row r="1095" spans="1:21" ht="14.4" customHeight="1" x14ac:dyDescent="0.3">
      <c r="A1095" s="660">
        <v>21</v>
      </c>
      <c r="B1095" s="661" t="s">
        <v>572</v>
      </c>
      <c r="C1095" s="661">
        <v>89301212</v>
      </c>
      <c r="D1095" s="740" t="s">
        <v>4044</v>
      </c>
      <c r="E1095" s="741" t="s">
        <v>2754</v>
      </c>
      <c r="F1095" s="661" t="s">
        <v>2725</v>
      </c>
      <c r="G1095" s="661" t="s">
        <v>2983</v>
      </c>
      <c r="H1095" s="661" t="s">
        <v>573</v>
      </c>
      <c r="I1095" s="661" t="s">
        <v>1074</v>
      </c>
      <c r="J1095" s="661" t="s">
        <v>1075</v>
      </c>
      <c r="K1095" s="661" t="s">
        <v>2984</v>
      </c>
      <c r="L1095" s="662">
        <v>30.46</v>
      </c>
      <c r="M1095" s="662">
        <v>30.46</v>
      </c>
      <c r="N1095" s="661">
        <v>1</v>
      </c>
      <c r="O1095" s="742">
        <v>1</v>
      </c>
      <c r="P1095" s="662">
        <v>30.46</v>
      </c>
      <c r="Q1095" s="677">
        <v>1</v>
      </c>
      <c r="R1095" s="661">
        <v>1</v>
      </c>
      <c r="S1095" s="677">
        <v>1</v>
      </c>
      <c r="T1095" s="742">
        <v>1</v>
      </c>
      <c r="U1095" s="700">
        <v>1</v>
      </c>
    </row>
    <row r="1096" spans="1:21" ht="14.4" customHeight="1" x14ac:dyDescent="0.3">
      <c r="A1096" s="660">
        <v>21</v>
      </c>
      <c r="B1096" s="661" t="s">
        <v>572</v>
      </c>
      <c r="C1096" s="661">
        <v>89301212</v>
      </c>
      <c r="D1096" s="740" t="s">
        <v>4044</v>
      </c>
      <c r="E1096" s="741" t="s">
        <v>2754</v>
      </c>
      <c r="F1096" s="661" t="s">
        <v>2725</v>
      </c>
      <c r="G1096" s="661" t="s">
        <v>2983</v>
      </c>
      <c r="H1096" s="661" t="s">
        <v>573</v>
      </c>
      <c r="I1096" s="661" t="s">
        <v>3023</v>
      </c>
      <c r="J1096" s="661" t="s">
        <v>3024</v>
      </c>
      <c r="K1096" s="661" t="s">
        <v>3025</v>
      </c>
      <c r="L1096" s="662">
        <v>60.9</v>
      </c>
      <c r="M1096" s="662">
        <v>182.7</v>
      </c>
      <c r="N1096" s="661">
        <v>3</v>
      </c>
      <c r="O1096" s="742">
        <v>1</v>
      </c>
      <c r="P1096" s="662"/>
      <c r="Q1096" s="677">
        <v>0</v>
      </c>
      <c r="R1096" s="661"/>
      <c r="S1096" s="677">
        <v>0</v>
      </c>
      <c r="T1096" s="742"/>
      <c r="U1096" s="700">
        <v>0</v>
      </c>
    </row>
    <row r="1097" spans="1:21" ht="14.4" customHeight="1" x14ac:dyDescent="0.3">
      <c r="A1097" s="660">
        <v>21</v>
      </c>
      <c r="B1097" s="661" t="s">
        <v>572</v>
      </c>
      <c r="C1097" s="661">
        <v>89301212</v>
      </c>
      <c r="D1097" s="740" t="s">
        <v>4044</v>
      </c>
      <c r="E1097" s="741" t="s">
        <v>2754</v>
      </c>
      <c r="F1097" s="661" t="s">
        <v>2725</v>
      </c>
      <c r="G1097" s="661" t="s">
        <v>3219</v>
      </c>
      <c r="H1097" s="661" t="s">
        <v>573</v>
      </c>
      <c r="I1097" s="661" t="s">
        <v>3220</v>
      </c>
      <c r="J1097" s="661" t="s">
        <v>3221</v>
      </c>
      <c r="K1097" s="661" t="s">
        <v>3222</v>
      </c>
      <c r="L1097" s="662">
        <v>48.09</v>
      </c>
      <c r="M1097" s="662">
        <v>96.18</v>
      </c>
      <c r="N1097" s="661">
        <v>2</v>
      </c>
      <c r="O1097" s="742">
        <v>1</v>
      </c>
      <c r="P1097" s="662">
        <v>96.18</v>
      </c>
      <c r="Q1097" s="677">
        <v>1</v>
      </c>
      <c r="R1097" s="661">
        <v>2</v>
      </c>
      <c r="S1097" s="677">
        <v>1</v>
      </c>
      <c r="T1097" s="742">
        <v>1</v>
      </c>
      <c r="U1097" s="700">
        <v>1</v>
      </c>
    </row>
    <row r="1098" spans="1:21" ht="14.4" customHeight="1" x14ac:dyDescent="0.3">
      <c r="A1098" s="660">
        <v>21</v>
      </c>
      <c r="B1098" s="661" t="s">
        <v>572</v>
      </c>
      <c r="C1098" s="661">
        <v>89301212</v>
      </c>
      <c r="D1098" s="740" t="s">
        <v>4044</v>
      </c>
      <c r="E1098" s="741" t="s">
        <v>2754</v>
      </c>
      <c r="F1098" s="661" t="s">
        <v>2725</v>
      </c>
      <c r="G1098" s="661" t="s">
        <v>3223</v>
      </c>
      <c r="H1098" s="661" t="s">
        <v>573</v>
      </c>
      <c r="I1098" s="661" t="s">
        <v>1714</v>
      </c>
      <c r="J1098" s="661" t="s">
        <v>1033</v>
      </c>
      <c r="K1098" s="661" t="s">
        <v>3224</v>
      </c>
      <c r="L1098" s="662">
        <v>27.28</v>
      </c>
      <c r="M1098" s="662">
        <v>27.28</v>
      </c>
      <c r="N1098" s="661">
        <v>1</v>
      </c>
      <c r="O1098" s="742">
        <v>0.5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21</v>
      </c>
      <c r="B1099" s="661" t="s">
        <v>572</v>
      </c>
      <c r="C1099" s="661">
        <v>89301212</v>
      </c>
      <c r="D1099" s="740" t="s">
        <v>4044</v>
      </c>
      <c r="E1099" s="741" t="s">
        <v>2754</v>
      </c>
      <c r="F1099" s="661" t="s">
        <v>2725</v>
      </c>
      <c r="G1099" s="661" t="s">
        <v>2848</v>
      </c>
      <c r="H1099" s="661" t="s">
        <v>573</v>
      </c>
      <c r="I1099" s="661" t="s">
        <v>2849</v>
      </c>
      <c r="J1099" s="661" t="s">
        <v>2850</v>
      </c>
      <c r="K1099" s="661" t="s">
        <v>1355</v>
      </c>
      <c r="L1099" s="662">
        <v>9810.82</v>
      </c>
      <c r="M1099" s="662">
        <v>29432.46</v>
      </c>
      <c r="N1099" s="661">
        <v>3</v>
      </c>
      <c r="O1099" s="742">
        <v>1.5</v>
      </c>
      <c r="P1099" s="662">
        <v>19621.64</v>
      </c>
      <c r="Q1099" s="677">
        <v>0.66666666666666663</v>
      </c>
      <c r="R1099" s="661">
        <v>2</v>
      </c>
      <c r="S1099" s="677">
        <v>0.66666666666666663</v>
      </c>
      <c r="T1099" s="742">
        <v>0.5</v>
      </c>
      <c r="U1099" s="700">
        <v>0.33333333333333331</v>
      </c>
    </row>
    <row r="1100" spans="1:21" ht="14.4" customHeight="1" x14ac:dyDescent="0.3">
      <c r="A1100" s="660">
        <v>21</v>
      </c>
      <c r="B1100" s="661" t="s">
        <v>572</v>
      </c>
      <c r="C1100" s="661">
        <v>89301212</v>
      </c>
      <c r="D1100" s="740" t="s">
        <v>4044</v>
      </c>
      <c r="E1100" s="741" t="s">
        <v>2754</v>
      </c>
      <c r="F1100" s="661" t="s">
        <v>2725</v>
      </c>
      <c r="G1100" s="661" t="s">
        <v>2851</v>
      </c>
      <c r="H1100" s="661" t="s">
        <v>573</v>
      </c>
      <c r="I1100" s="661" t="s">
        <v>787</v>
      </c>
      <c r="J1100" s="661" t="s">
        <v>2853</v>
      </c>
      <c r="K1100" s="661" t="s">
        <v>2854</v>
      </c>
      <c r="L1100" s="662">
        <v>73.989999999999995</v>
      </c>
      <c r="M1100" s="662">
        <v>73.989999999999995</v>
      </c>
      <c r="N1100" s="661">
        <v>1</v>
      </c>
      <c r="O1100" s="742">
        <v>1</v>
      </c>
      <c r="P1100" s="662">
        <v>73.989999999999995</v>
      </c>
      <c r="Q1100" s="677">
        <v>1</v>
      </c>
      <c r="R1100" s="661">
        <v>1</v>
      </c>
      <c r="S1100" s="677">
        <v>1</v>
      </c>
      <c r="T1100" s="742">
        <v>1</v>
      </c>
      <c r="U1100" s="700">
        <v>1</v>
      </c>
    </row>
    <row r="1101" spans="1:21" ht="14.4" customHeight="1" x14ac:dyDescent="0.3">
      <c r="A1101" s="660">
        <v>21</v>
      </c>
      <c r="B1101" s="661" t="s">
        <v>572</v>
      </c>
      <c r="C1101" s="661">
        <v>89301212</v>
      </c>
      <c r="D1101" s="740" t="s">
        <v>4044</v>
      </c>
      <c r="E1101" s="741" t="s">
        <v>2754</v>
      </c>
      <c r="F1101" s="661" t="s">
        <v>2725</v>
      </c>
      <c r="G1101" s="661" t="s">
        <v>2851</v>
      </c>
      <c r="H1101" s="661" t="s">
        <v>573</v>
      </c>
      <c r="I1101" s="661" t="s">
        <v>2852</v>
      </c>
      <c r="J1101" s="661" t="s">
        <v>2853</v>
      </c>
      <c r="K1101" s="661" t="s">
        <v>2854</v>
      </c>
      <c r="L1101" s="662">
        <v>0</v>
      </c>
      <c r="M1101" s="662">
        <v>0</v>
      </c>
      <c r="N1101" s="661">
        <v>1</v>
      </c>
      <c r="O1101" s="742">
        <v>1</v>
      </c>
      <c r="P1101" s="662"/>
      <c r="Q1101" s="677"/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21</v>
      </c>
      <c r="B1102" s="661" t="s">
        <v>572</v>
      </c>
      <c r="C1102" s="661">
        <v>89301212</v>
      </c>
      <c r="D1102" s="740" t="s">
        <v>4044</v>
      </c>
      <c r="E1102" s="741" t="s">
        <v>2754</v>
      </c>
      <c r="F1102" s="661" t="s">
        <v>2725</v>
      </c>
      <c r="G1102" s="661" t="s">
        <v>3672</v>
      </c>
      <c r="H1102" s="661" t="s">
        <v>573</v>
      </c>
      <c r="I1102" s="661" t="s">
        <v>3901</v>
      </c>
      <c r="J1102" s="661" t="s">
        <v>1083</v>
      </c>
      <c r="K1102" s="661" t="s">
        <v>3754</v>
      </c>
      <c r="L1102" s="662">
        <v>111.07</v>
      </c>
      <c r="M1102" s="662">
        <v>222.14</v>
      </c>
      <c r="N1102" s="661">
        <v>2</v>
      </c>
      <c r="O1102" s="742">
        <v>0.5</v>
      </c>
      <c r="P1102" s="662">
        <v>222.14</v>
      </c>
      <c r="Q1102" s="677">
        <v>1</v>
      </c>
      <c r="R1102" s="661">
        <v>2</v>
      </c>
      <c r="S1102" s="677">
        <v>1</v>
      </c>
      <c r="T1102" s="742">
        <v>0.5</v>
      </c>
      <c r="U1102" s="700">
        <v>1</v>
      </c>
    </row>
    <row r="1103" spans="1:21" ht="14.4" customHeight="1" x14ac:dyDescent="0.3">
      <c r="A1103" s="660">
        <v>21</v>
      </c>
      <c r="B1103" s="661" t="s">
        <v>572</v>
      </c>
      <c r="C1103" s="661">
        <v>89301212</v>
      </c>
      <c r="D1103" s="740" t="s">
        <v>4044</v>
      </c>
      <c r="E1103" s="741" t="s">
        <v>2754</v>
      </c>
      <c r="F1103" s="661" t="s">
        <v>2725</v>
      </c>
      <c r="G1103" s="661" t="s">
        <v>3108</v>
      </c>
      <c r="H1103" s="661" t="s">
        <v>573</v>
      </c>
      <c r="I1103" s="661" t="s">
        <v>3109</v>
      </c>
      <c r="J1103" s="661" t="s">
        <v>3110</v>
      </c>
      <c r="K1103" s="661" t="s">
        <v>3111</v>
      </c>
      <c r="L1103" s="662">
        <v>3828.13</v>
      </c>
      <c r="M1103" s="662">
        <v>26796.910000000003</v>
      </c>
      <c r="N1103" s="661">
        <v>7</v>
      </c>
      <c r="O1103" s="742">
        <v>2</v>
      </c>
      <c r="P1103" s="662">
        <v>19140.650000000001</v>
      </c>
      <c r="Q1103" s="677">
        <v>0.7142857142857143</v>
      </c>
      <c r="R1103" s="661">
        <v>5</v>
      </c>
      <c r="S1103" s="677">
        <v>0.7142857142857143</v>
      </c>
      <c r="T1103" s="742">
        <v>1.5</v>
      </c>
      <c r="U1103" s="700">
        <v>0.75</v>
      </c>
    </row>
    <row r="1104" spans="1:21" ht="14.4" customHeight="1" x14ac:dyDescent="0.3">
      <c r="A1104" s="660">
        <v>21</v>
      </c>
      <c r="B1104" s="661" t="s">
        <v>572</v>
      </c>
      <c r="C1104" s="661">
        <v>89301212</v>
      </c>
      <c r="D1104" s="740" t="s">
        <v>4044</v>
      </c>
      <c r="E1104" s="741" t="s">
        <v>2754</v>
      </c>
      <c r="F1104" s="661" t="s">
        <v>2725</v>
      </c>
      <c r="G1104" s="661" t="s">
        <v>3329</v>
      </c>
      <c r="H1104" s="661" t="s">
        <v>573</v>
      </c>
      <c r="I1104" s="661" t="s">
        <v>3330</v>
      </c>
      <c r="J1104" s="661" t="s">
        <v>3331</v>
      </c>
      <c r="K1104" s="661" t="s">
        <v>3332</v>
      </c>
      <c r="L1104" s="662">
        <v>5927.29</v>
      </c>
      <c r="M1104" s="662">
        <v>11854.58</v>
      </c>
      <c r="N1104" s="661">
        <v>2</v>
      </c>
      <c r="O1104" s="742">
        <v>0.5</v>
      </c>
      <c r="P1104" s="662"/>
      <c r="Q1104" s="677">
        <v>0</v>
      </c>
      <c r="R1104" s="661"/>
      <c r="S1104" s="677">
        <v>0</v>
      </c>
      <c r="T1104" s="742"/>
      <c r="U1104" s="700">
        <v>0</v>
      </c>
    </row>
    <row r="1105" spans="1:21" ht="14.4" customHeight="1" x14ac:dyDescent="0.3">
      <c r="A1105" s="660">
        <v>21</v>
      </c>
      <c r="B1105" s="661" t="s">
        <v>572</v>
      </c>
      <c r="C1105" s="661">
        <v>89301212</v>
      </c>
      <c r="D1105" s="740" t="s">
        <v>4044</v>
      </c>
      <c r="E1105" s="741" t="s">
        <v>2754</v>
      </c>
      <c r="F1105" s="661" t="s">
        <v>2725</v>
      </c>
      <c r="G1105" s="661" t="s">
        <v>3329</v>
      </c>
      <c r="H1105" s="661" t="s">
        <v>573</v>
      </c>
      <c r="I1105" s="661" t="s">
        <v>3902</v>
      </c>
      <c r="J1105" s="661" t="s">
        <v>3903</v>
      </c>
      <c r="K1105" s="661" t="s">
        <v>3904</v>
      </c>
      <c r="L1105" s="662">
        <v>4939.41</v>
      </c>
      <c r="M1105" s="662">
        <v>4939.41</v>
      </c>
      <c r="N1105" s="661">
        <v>1</v>
      </c>
      <c r="O1105" s="742">
        <v>0.5</v>
      </c>
      <c r="P1105" s="662"/>
      <c r="Q1105" s="677">
        <v>0</v>
      </c>
      <c r="R1105" s="661"/>
      <c r="S1105" s="677">
        <v>0</v>
      </c>
      <c r="T1105" s="742"/>
      <c r="U1105" s="700">
        <v>0</v>
      </c>
    </row>
    <row r="1106" spans="1:21" ht="14.4" customHeight="1" x14ac:dyDescent="0.3">
      <c r="A1106" s="660">
        <v>21</v>
      </c>
      <c r="B1106" s="661" t="s">
        <v>572</v>
      </c>
      <c r="C1106" s="661">
        <v>89301212</v>
      </c>
      <c r="D1106" s="740" t="s">
        <v>4044</v>
      </c>
      <c r="E1106" s="741" t="s">
        <v>2754</v>
      </c>
      <c r="F1106" s="661" t="s">
        <v>2725</v>
      </c>
      <c r="G1106" s="661" t="s">
        <v>2799</v>
      </c>
      <c r="H1106" s="661" t="s">
        <v>573</v>
      </c>
      <c r="I1106" s="661" t="s">
        <v>706</v>
      </c>
      <c r="J1106" s="661" t="s">
        <v>707</v>
      </c>
      <c r="K1106" s="661" t="s">
        <v>2800</v>
      </c>
      <c r="L1106" s="662">
        <v>733.55</v>
      </c>
      <c r="M1106" s="662">
        <v>1467.1</v>
      </c>
      <c r="N1106" s="661">
        <v>2</v>
      </c>
      <c r="O1106" s="742">
        <v>1.5</v>
      </c>
      <c r="P1106" s="662">
        <v>1467.1</v>
      </c>
      <c r="Q1106" s="677">
        <v>1</v>
      </c>
      <c r="R1106" s="661">
        <v>2</v>
      </c>
      <c r="S1106" s="677">
        <v>1</v>
      </c>
      <c r="T1106" s="742">
        <v>1.5</v>
      </c>
      <c r="U1106" s="700">
        <v>1</v>
      </c>
    </row>
    <row r="1107" spans="1:21" ht="14.4" customHeight="1" x14ac:dyDescent="0.3">
      <c r="A1107" s="660">
        <v>21</v>
      </c>
      <c r="B1107" s="661" t="s">
        <v>572</v>
      </c>
      <c r="C1107" s="661">
        <v>89301212</v>
      </c>
      <c r="D1107" s="740" t="s">
        <v>4044</v>
      </c>
      <c r="E1107" s="741" t="s">
        <v>2754</v>
      </c>
      <c r="F1107" s="661" t="s">
        <v>2725</v>
      </c>
      <c r="G1107" s="661" t="s">
        <v>3117</v>
      </c>
      <c r="H1107" s="661" t="s">
        <v>1429</v>
      </c>
      <c r="I1107" s="661" t="s">
        <v>1591</v>
      </c>
      <c r="J1107" s="661" t="s">
        <v>1592</v>
      </c>
      <c r="K1107" s="661" t="s">
        <v>2646</v>
      </c>
      <c r="L1107" s="662">
        <v>769.6</v>
      </c>
      <c r="M1107" s="662">
        <v>23088</v>
      </c>
      <c r="N1107" s="661">
        <v>30</v>
      </c>
      <c r="O1107" s="742">
        <v>8</v>
      </c>
      <c r="P1107" s="662">
        <v>16161.599999999999</v>
      </c>
      <c r="Q1107" s="677">
        <v>0.7</v>
      </c>
      <c r="R1107" s="661">
        <v>21</v>
      </c>
      <c r="S1107" s="677">
        <v>0.7</v>
      </c>
      <c r="T1107" s="742">
        <v>6</v>
      </c>
      <c r="U1107" s="700">
        <v>0.75</v>
      </c>
    </row>
    <row r="1108" spans="1:21" ht="14.4" customHeight="1" x14ac:dyDescent="0.3">
      <c r="A1108" s="660">
        <v>21</v>
      </c>
      <c r="B1108" s="661" t="s">
        <v>572</v>
      </c>
      <c r="C1108" s="661">
        <v>89301212</v>
      </c>
      <c r="D1108" s="740" t="s">
        <v>4044</v>
      </c>
      <c r="E1108" s="741" t="s">
        <v>2754</v>
      </c>
      <c r="F1108" s="661" t="s">
        <v>2725</v>
      </c>
      <c r="G1108" s="661" t="s">
        <v>3033</v>
      </c>
      <c r="H1108" s="661" t="s">
        <v>573</v>
      </c>
      <c r="I1108" s="661" t="s">
        <v>3905</v>
      </c>
      <c r="J1108" s="661" t="s">
        <v>3906</v>
      </c>
      <c r="K1108" s="661" t="s">
        <v>3907</v>
      </c>
      <c r="L1108" s="662">
        <v>0</v>
      </c>
      <c r="M1108" s="662">
        <v>0</v>
      </c>
      <c r="N1108" s="661">
        <v>1</v>
      </c>
      <c r="O1108" s="742">
        <v>0.5</v>
      </c>
      <c r="P1108" s="662"/>
      <c r="Q1108" s="677"/>
      <c r="R1108" s="661"/>
      <c r="S1108" s="677">
        <v>0</v>
      </c>
      <c r="T1108" s="742"/>
      <c r="U1108" s="700">
        <v>0</v>
      </c>
    </row>
    <row r="1109" spans="1:21" ht="14.4" customHeight="1" x14ac:dyDescent="0.3">
      <c r="A1109" s="660">
        <v>21</v>
      </c>
      <c r="B1109" s="661" t="s">
        <v>572</v>
      </c>
      <c r="C1109" s="661">
        <v>89301212</v>
      </c>
      <c r="D1109" s="740" t="s">
        <v>4044</v>
      </c>
      <c r="E1109" s="741" t="s">
        <v>2754</v>
      </c>
      <c r="F1109" s="661" t="s">
        <v>2725</v>
      </c>
      <c r="G1109" s="661" t="s">
        <v>3036</v>
      </c>
      <c r="H1109" s="661" t="s">
        <v>573</v>
      </c>
      <c r="I1109" s="661" t="s">
        <v>3229</v>
      </c>
      <c r="J1109" s="661" t="s">
        <v>3230</v>
      </c>
      <c r="K1109" s="661" t="s">
        <v>3231</v>
      </c>
      <c r="L1109" s="662">
        <v>82.99</v>
      </c>
      <c r="M1109" s="662">
        <v>82.99</v>
      </c>
      <c r="N1109" s="661">
        <v>1</v>
      </c>
      <c r="O1109" s="742">
        <v>1</v>
      </c>
      <c r="P1109" s="662">
        <v>82.99</v>
      </c>
      <c r="Q1109" s="677">
        <v>1</v>
      </c>
      <c r="R1109" s="661">
        <v>1</v>
      </c>
      <c r="S1109" s="677">
        <v>1</v>
      </c>
      <c r="T1109" s="742">
        <v>1</v>
      </c>
      <c r="U1109" s="700">
        <v>1</v>
      </c>
    </row>
    <row r="1110" spans="1:21" ht="14.4" customHeight="1" x14ac:dyDescent="0.3">
      <c r="A1110" s="660">
        <v>21</v>
      </c>
      <c r="B1110" s="661" t="s">
        <v>572</v>
      </c>
      <c r="C1110" s="661">
        <v>89301212</v>
      </c>
      <c r="D1110" s="740" t="s">
        <v>4044</v>
      </c>
      <c r="E1110" s="741" t="s">
        <v>2754</v>
      </c>
      <c r="F1110" s="661" t="s">
        <v>2725</v>
      </c>
      <c r="G1110" s="661" t="s">
        <v>3036</v>
      </c>
      <c r="H1110" s="661" t="s">
        <v>1429</v>
      </c>
      <c r="I1110" s="661" t="s">
        <v>2273</v>
      </c>
      <c r="J1110" s="661" t="s">
        <v>2274</v>
      </c>
      <c r="K1110" s="661" t="s">
        <v>2275</v>
      </c>
      <c r="L1110" s="662">
        <v>48.37</v>
      </c>
      <c r="M1110" s="662">
        <v>48.37</v>
      </c>
      <c r="N1110" s="661">
        <v>1</v>
      </c>
      <c r="O1110" s="742">
        <v>0.5</v>
      </c>
      <c r="P1110" s="662"/>
      <c r="Q1110" s="677">
        <v>0</v>
      </c>
      <c r="R1110" s="661"/>
      <c r="S1110" s="677">
        <v>0</v>
      </c>
      <c r="T1110" s="742"/>
      <c r="U1110" s="700">
        <v>0</v>
      </c>
    </row>
    <row r="1111" spans="1:21" ht="14.4" customHeight="1" x14ac:dyDescent="0.3">
      <c r="A1111" s="660">
        <v>21</v>
      </c>
      <c r="B1111" s="661" t="s">
        <v>572</v>
      </c>
      <c r="C1111" s="661">
        <v>89301212</v>
      </c>
      <c r="D1111" s="740" t="s">
        <v>4044</v>
      </c>
      <c r="E1111" s="741" t="s">
        <v>2754</v>
      </c>
      <c r="F1111" s="661" t="s">
        <v>2725</v>
      </c>
      <c r="G1111" s="661" t="s">
        <v>2804</v>
      </c>
      <c r="H1111" s="661" t="s">
        <v>573</v>
      </c>
      <c r="I1111" s="661" t="s">
        <v>2056</v>
      </c>
      <c r="J1111" s="661" t="s">
        <v>2057</v>
      </c>
      <c r="K1111" s="661" t="s">
        <v>2058</v>
      </c>
      <c r="L1111" s="662">
        <v>1121.25</v>
      </c>
      <c r="M1111" s="662">
        <v>8970</v>
      </c>
      <c r="N1111" s="661">
        <v>8</v>
      </c>
      <c r="O1111" s="742">
        <v>3.5</v>
      </c>
      <c r="P1111" s="662">
        <v>4485</v>
      </c>
      <c r="Q1111" s="677">
        <v>0.5</v>
      </c>
      <c r="R1111" s="661">
        <v>4</v>
      </c>
      <c r="S1111" s="677">
        <v>0.5</v>
      </c>
      <c r="T1111" s="742">
        <v>2</v>
      </c>
      <c r="U1111" s="700">
        <v>0.5714285714285714</v>
      </c>
    </row>
    <row r="1112" spans="1:21" ht="14.4" customHeight="1" x14ac:dyDescent="0.3">
      <c r="A1112" s="660">
        <v>21</v>
      </c>
      <c r="B1112" s="661" t="s">
        <v>572</v>
      </c>
      <c r="C1112" s="661">
        <v>89301212</v>
      </c>
      <c r="D1112" s="740" t="s">
        <v>4044</v>
      </c>
      <c r="E1112" s="741" t="s">
        <v>2754</v>
      </c>
      <c r="F1112" s="661" t="s">
        <v>2725</v>
      </c>
      <c r="G1112" s="661" t="s">
        <v>2771</v>
      </c>
      <c r="H1112" s="661" t="s">
        <v>573</v>
      </c>
      <c r="I1112" s="661" t="s">
        <v>855</v>
      </c>
      <c r="J1112" s="661" t="s">
        <v>2772</v>
      </c>
      <c r="K1112" s="661" t="s">
        <v>2773</v>
      </c>
      <c r="L1112" s="662">
        <v>53.57</v>
      </c>
      <c r="M1112" s="662">
        <v>1017.83</v>
      </c>
      <c r="N1112" s="661">
        <v>19</v>
      </c>
      <c r="O1112" s="742">
        <v>7</v>
      </c>
      <c r="P1112" s="662">
        <v>482.13</v>
      </c>
      <c r="Q1112" s="677">
        <v>0.47368421052631576</v>
      </c>
      <c r="R1112" s="661">
        <v>9</v>
      </c>
      <c r="S1112" s="677">
        <v>0.47368421052631576</v>
      </c>
      <c r="T1112" s="742">
        <v>4</v>
      </c>
      <c r="U1112" s="700">
        <v>0.5714285714285714</v>
      </c>
    </row>
    <row r="1113" spans="1:21" ht="14.4" customHeight="1" x14ac:dyDescent="0.3">
      <c r="A1113" s="660">
        <v>21</v>
      </c>
      <c r="B1113" s="661" t="s">
        <v>572</v>
      </c>
      <c r="C1113" s="661">
        <v>89301212</v>
      </c>
      <c r="D1113" s="740" t="s">
        <v>4044</v>
      </c>
      <c r="E1113" s="741" t="s">
        <v>2754</v>
      </c>
      <c r="F1113" s="661" t="s">
        <v>2725</v>
      </c>
      <c r="G1113" s="661" t="s">
        <v>2808</v>
      </c>
      <c r="H1113" s="661" t="s">
        <v>1429</v>
      </c>
      <c r="I1113" s="661" t="s">
        <v>2183</v>
      </c>
      <c r="J1113" s="661" t="s">
        <v>2709</v>
      </c>
      <c r="K1113" s="661" t="s">
        <v>2710</v>
      </c>
      <c r="L1113" s="662">
        <v>0</v>
      </c>
      <c r="M1113" s="662">
        <v>0</v>
      </c>
      <c r="N1113" s="661">
        <v>1</v>
      </c>
      <c r="O1113" s="742">
        <v>0.5</v>
      </c>
      <c r="P1113" s="662"/>
      <c r="Q1113" s="677"/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21</v>
      </c>
      <c r="B1114" s="661" t="s">
        <v>572</v>
      </c>
      <c r="C1114" s="661">
        <v>89301212</v>
      </c>
      <c r="D1114" s="740" t="s">
        <v>4044</v>
      </c>
      <c r="E1114" s="741" t="s">
        <v>2754</v>
      </c>
      <c r="F1114" s="661" t="s">
        <v>2725</v>
      </c>
      <c r="G1114" s="661" t="s">
        <v>2855</v>
      </c>
      <c r="H1114" s="661" t="s">
        <v>573</v>
      </c>
      <c r="I1114" s="661" t="s">
        <v>646</v>
      </c>
      <c r="J1114" s="661" t="s">
        <v>647</v>
      </c>
      <c r="K1114" s="661" t="s">
        <v>3683</v>
      </c>
      <c r="L1114" s="662">
        <v>53.18</v>
      </c>
      <c r="M1114" s="662">
        <v>212.72</v>
      </c>
      <c r="N1114" s="661">
        <v>4</v>
      </c>
      <c r="O1114" s="742">
        <v>1</v>
      </c>
      <c r="P1114" s="662">
        <v>212.72</v>
      </c>
      <c r="Q1114" s="677">
        <v>1</v>
      </c>
      <c r="R1114" s="661">
        <v>4</v>
      </c>
      <c r="S1114" s="677">
        <v>1</v>
      </c>
      <c r="T1114" s="742">
        <v>1</v>
      </c>
      <c r="U1114" s="700">
        <v>1</v>
      </c>
    </row>
    <row r="1115" spans="1:21" ht="14.4" customHeight="1" x14ac:dyDescent="0.3">
      <c r="A1115" s="660">
        <v>21</v>
      </c>
      <c r="B1115" s="661" t="s">
        <v>572</v>
      </c>
      <c r="C1115" s="661">
        <v>89301212</v>
      </c>
      <c r="D1115" s="740" t="s">
        <v>4044</v>
      </c>
      <c r="E1115" s="741" t="s">
        <v>2754</v>
      </c>
      <c r="F1115" s="661" t="s">
        <v>2725</v>
      </c>
      <c r="G1115" s="661" t="s">
        <v>2809</v>
      </c>
      <c r="H1115" s="661" t="s">
        <v>573</v>
      </c>
      <c r="I1115" s="661" t="s">
        <v>2811</v>
      </c>
      <c r="J1115" s="661" t="s">
        <v>1391</v>
      </c>
      <c r="K1115" s="661" t="s">
        <v>2812</v>
      </c>
      <c r="L1115" s="662">
        <v>0</v>
      </c>
      <c r="M1115" s="662">
        <v>0</v>
      </c>
      <c r="N1115" s="661">
        <v>2</v>
      </c>
      <c r="O1115" s="742">
        <v>0.5</v>
      </c>
      <c r="P1115" s="662">
        <v>0</v>
      </c>
      <c r="Q1115" s="677"/>
      <c r="R1115" s="661">
        <v>2</v>
      </c>
      <c r="S1115" s="677">
        <v>1</v>
      </c>
      <c r="T1115" s="742">
        <v>0.5</v>
      </c>
      <c r="U1115" s="700">
        <v>1</v>
      </c>
    </row>
    <row r="1116" spans="1:21" ht="14.4" customHeight="1" x14ac:dyDescent="0.3">
      <c r="A1116" s="660">
        <v>21</v>
      </c>
      <c r="B1116" s="661" t="s">
        <v>572</v>
      </c>
      <c r="C1116" s="661">
        <v>89301212</v>
      </c>
      <c r="D1116" s="740" t="s">
        <v>4044</v>
      </c>
      <c r="E1116" s="741" t="s">
        <v>2754</v>
      </c>
      <c r="F1116" s="661" t="s">
        <v>2725</v>
      </c>
      <c r="G1116" s="661" t="s">
        <v>2813</v>
      </c>
      <c r="H1116" s="661" t="s">
        <v>1429</v>
      </c>
      <c r="I1116" s="661" t="s">
        <v>1480</v>
      </c>
      <c r="J1116" s="661" t="s">
        <v>1481</v>
      </c>
      <c r="K1116" s="661" t="s">
        <v>2622</v>
      </c>
      <c r="L1116" s="662">
        <v>1385.62</v>
      </c>
      <c r="M1116" s="662">
        <v>16627.439999999999</v>
      </c>
      <c r="N1116" s="661">
        <v>12</v>
      </c>
      <c r="O1116" s="742">
        <v>3</v>
      </c>
      <c r="P1116" s="662">
        <v>6928.0999999999995</v>
      </c>
      <c r="Q1116" s="677">
        <v>0.41666666666666669</v>
      </c>
      <c r="R1116" s="661">
        <v>5</v>
      </c>
      <c r="S1116" s="677">
        <v>0.41666666666666669</v>
      </c>
      <c r="T1116" s="742">
        <v>1.5</v>
      </c>
      <c r="U1116" s="700">
        <v>0.5</v>
      </c>
    </row>
    <row r="1117" spans="1:21" ht="14.4" customHeight="1" x14ac:dyDescent="0.3">
      <c r="A1117" s="660">
        <v>21</v>
      </c>
      <c r="B1117" s="661" t="s">
        <v>572</v>
      </c>
      <c r="C1117" s="661">
        <v>89301212</v>
      </c>
      <c r="D1117" s="740" t="s">
        <v>4044</v>
      </c>
      <c r="E1117" s="741" t="s">
        <v>2754</v>
      </c>
      <c r="F1117" s="661" t="s">
        <v>2725</v>
      </c>
      <c r="G1117" s="661" t="s">
        <v>2813</v>
      </c>
      <c r="H1117" s="661" t="s">
        <v>1429</v>
      </c>
      <c r="I1117" s="661" t="s">
        <v>1484</v>
      </c>
      <c r="J1117" s="661" t="s">
        <v>1481</v>
      </c>
      <c r="K1117" s="661" t="s">
        <v>1448</v>
      </c>
      <c r="L1117" s="662">
        <v>1847.49</v>
      </c>
      <c r="M1117" s="662">
        <v>5542.47</v>
      </c>
      <c r="N1117" s="661">
        <v>3</v>
      </c>
      <c r="O1117" s="742">
        <v>1</v>
      </c>
      <c r="P1117" s="662">
        <v>5542.47</v>
      </c>
      <c r="Q1117" s="677">
        <v>1</v>
      </c>
      <c r="R1117" s="661">
        <v>3</v>
      </c>
      <c r="S1117" s="677">
        <v>1</v>
      </c>
      <c r="T1117" s="742">
        <v>1</v>
      </c>
      <c r="U1117" s="700">
        <v>1</v>
      </c>
    </row>
    <row r="1118" spans="1:21" ht="14.4" customHeight="1" x14ac:dyDescent="0.3">
      <c r="A1118" s="660">
        <v>21</v>
      </c>
      <c r="B1118" s="661" t="s">
        <v>572</v>
      </c>
      <c r="C1118" s="661">
        <v>89301212</v>
      </c>
      <c r="D1118" s="740" t="s">
        <v>4044</v>
      </c>
      <c r="E1118" s="741" t="s">
        <v>2754</v>
      </c>
      <c r="F1118" s="661" t="s">
        <v>2725</v>
      </c>
      <c r="G1118" s="661" t="s">
        <v>2813</v>
      </c>
      <c r="H1118" s="661" t="s">
        <v>1429</v>
      </c>
      <c r="I1118" s="661" t="s">
        <v>1487</v>
      </c>
      <c r="J1118" s="661" t="s">
        <v>1481</v>
      </c>
      <c r="K1118" s="661" t="s">
        <v>2623</v>
      </c>
      <c r="L1118" s="662">
        <v>2309.36</v>
      </c>
      <c r="M1118" s="662">
        <v>25402.959999999999</v>
      </c>
      <c r="N1118" s="661">
        <v>11</v>
      </c>
      <c r="O1118" s="742">
        <v>4</v>
      </c>
      <c r="P1118" s="662">
        <v>13856.16</v>
      </c>
      <c r="Q1118" s="677">
        <v>0.54545454545454541</v>
      </c>
      <c r="R1118" s="661">
        <v>6</v>
      </c>
      <c r="S1118" s="677">
        <v>0.54545454545454541</v>
      </c>
      <c r="T1118" s="742">
        <v>2</v>
      </c>
      <c r="U1118" s="700">
        <v>0.5</v>
      </c>
    </row>
    <row r="1119" spans="1:21" ht="14.4" customHeight="1" x14ac:dyDescent="0.3">
      <c r="A1119" s="660">
        <v>21</v>
      </c>
      <c r="B1119" s="661" t="s">
        <v>572</v>
      </c>
      <c r="C1119" s="661">
        <v>89301212</v>
      </c>
      <c r="D1119" s="740" t="s">
        <v>4044</v>
      </c>
      <c r="E1119" s="741" t="s">
        <v>2754</v>
      </c>
      <c r="F1119" s="661" t="s">
        <v>2725</v>
      </c>
      <c r="G1119" s="661" t="s">
        <v>3128</v>
      </c>
      <c r="H1119" s="661" t="s">
        <v>1429</v>
      </c>
      <c r="I1119" s="661" t="s">
        <v>1435</v>
      </c>
      <c r="J1119" s="661" t="s">
        <v>1436</v>
      </c>
      <c r="K1119" s="661" t="s">
        <v>2649</v>
      </c>
      <c r="L1119" s="662">
        <v>48.42</v>
      </c>
      <c r="M1119" s="662">
        <v>96.84</v>
      </c>
      <c r="N1119" s="661">
        <v>2</v>
      </c>
      <c r="O1119" s="742">
        <v>0.5</v>
      </c>
      <c r="P1119" s="662"/>
      <c r="Q1119" s="677">
        <v>0</v>
      </c>
      <c r="R1119" s="661"/>
      <c r="S1119" s="677">
        <v>0</v>
      </c>
      <c r="T1119" s="742"/>
      <c r="U1119" s="700">
        <v>0</v>
      </c>
    </row>
    <row r="1120" spans="1:21" ht="14.4" customHeight="1" x14ac:dyDescent="0.3">
      <c r="A1120" s="660">
        <v>21</v>
      </c>
      <c r="B1120" s="661" t="s">
        <v>572</v>
      </c>
      <c r="C1120" s="661">
        <v>89301212</v>
      </c>
      <c r="D1120" s="740" t="s">
        <v>4044</v>
      </c>
      <c r="E1120" s="741" t="s">
        <v>2754</v>
      </c>
      <c r="F1120" s="661" t="s">
        <v>2725</v>
      </c>
      <c r="G1120" s="661" t="s">
        <v>2765</v>
      </c>
      <c r="H1120" s="661" t="s">
        <v>573</v>
      </c>
      <c r="I1120" s="661" t="s">
        <v>2814</v>
      </c>
      <c r="J1120" s="661" t="s">
        <v>726</v>
      </c>
      <c r="K1120" s="661" t="s">
        <v>727</v>
      </c>
      <c r="L1120" s="662">
        <v>0</v>
      </c>
      <c r="M1120" s="662">
        <v>0</v>
      </c>
      <c r="N1120" s="661">
        <v>1</v>
      </c>
      <c r="O1120" s="742">
        <v>1</v>
      </c>
      <c r="P1120" s="662"/>
      <c r="Q1120" s="677"/>
      <c r="R1120" s="661"/>
      <c r="S1120" s="677">
        <v>0</v>
      </c>
      <c r="T1120" s="742"/>
      <c r="U1120" s="700">
        <v>0</v>
      </c>
    </row>
    <row r="1121" spans="1:21" ht="14.4" customHeight="1" x14ac:dyDescent="0.3">
      <c r="A1121" s="660">
        <v>21</v>
      </c>
      <c r="B1121" s="661" t="s">
        <v>572</v>
      </c>
      <c r="C1121" s="661">
        <v>89301212</v>
      </c>
      <c r="D1121" s="740" t="s">
        <v>4044</v>
      </c>
      <c r="E1121" s="741" t="s">
        <v>2754</v>
      </c>
      <c r="F1121" s="661" t="s">
        <v>2725</v>
      </c>
      <c r="G1121" s="661" t="s">
        <v>2765</v>
      </c>
      <c r="H1121" s="661" t="s">
        <v>573</v>
      </c>
      <c r="I1121" s="661" t="s">
        <v>2883</v>
      </c>
      <c r="J1121" s="661" t="s">
        <v>2767</v>
      </c>
      <c r="K1121" s="661" t="s">
        <v>727</v>
      </c>
      <c r="L1121" s="662">
        <v>301.2</v>
      </c>
      <c r="M1121" s="662">
        <v>2409.6</v>
      </c>
      <c r="N1121" s="661">
        <v>8</v>
      </c>
      <c r="O1121" s="742">
        <v>5.5</v>
      </c>
      <c r="P1121" s="662">
        <v>1807.2</v>
      </c>
      <c r="Q1121" s="677">
        <v>0.75</v>
      </c>
      <c r="R1121" s="661">
        <v>6</v>
      </c>
      <c r="S1121" s="677">
        <v>0.75</v>
      </c>
      <c r="T1121" s="742">
        <v>4</v>
      </c>
      <c r="U1121" s="700">
        <v>0.72727272727272729</v>
      </c>
    </row>
    <row r="1122" spans="1:21" ht="14.4" customHeight="1" x14ac:dyDescent="0.3">
      <c r="A1122" s="660">
        <v>21</v>
      </c>
      <c r="B1122" s="661" t="s">
        <v>572</v>
      </c>
      <c r="C1122" s="661">
        <v>89301212</v>
      </c>
      <c r="D1122" s="740" t="s">
        <v>4044</v>
      </c>
      <c r="E1122" s="741" t="s">
        <v>2754</v>
      </c>
      <c r="F1122" s="661" t="s">
        <v>2725</v>
      </c>
      <c r="G1122" s="661" t="s">
        <v>2765</v>
      </c>
      <c r="H1122" s="661" t="s">
        <v>573</v>
      </c>
      <c r="I1122" s="661" t="s">
        <v>725</v>
      </c>
      <c r="J1122" s="661" t="s">
        <v>726</v>
      </c>
      <c r="K1122" s="661" t="s">
        <v>727</v>
      </c>
      <c r="L1122" s="662">
        <v>301.2</v>
      </c>
      <c r="M1122" s="662">
        <v>301.2</v>
      </c>
      <c r="N1122" s="661">
        <v>1</v>
      </c>
      <c r="O1122" s="742">
        <v>0.5</v>
      </c>
      <c r="P1122" s="662"/>
      <c r="Q1122" s="677">
        <v>0</v>
      </c>
      <c r="R1122" s="661"/>
      <c r="S1122" s="677">
        <v>0</v>
      </c>
      <c r="T1122" s="742"/>
      <c r="U1122" s="700">
        <v>0</v>
      </c>
    </row>
    <row r="1123" spans="1:21" ht="14.4" customHeight="1" x14ac:dyDescent="0.3">
      <c r="A1123" s="660">
        <v>21</v>
      </c>
      <c r="B1123" s="661" t="s">
        <v>572</v>
      </c>
      <c r="C1123" s="661">
        <v>89301212</v>
      </c>
      <c r="D1123" s="740" t="s">
        <v>4044</v>
      </c>
      <c r="E1123" s="741" t="s">
        <v>2754</v>
      </c>
      <c r="F1123" s="661" t="s">
        <v>2725</v>
      </c>
      <c r="G1123" s="661" t="s">
        <v>2760</v>
      </c>
      <c r="H1123" s="661" t="s">
        <v>1429</v>
      </c>
      <c r="I1123" s="661" t="s">
        <v>1538</v>
      </c>
      <c r="J1123" s="661" t="s">
        <v>1539</v>
      </c>
      <c r="K1123" s="661" t="s">
        <v>1540</v>
      </c>
      <c r="L1123" s="662">
        <v>475.77</v>
      </c>
      <c r="M1123" s="662">
        <v>7136.5500000000011</v>
      </c>
      <c r="N1123" s="661">
        <v>15</v>
      </c>
      <c r="O1123" s="742">
        <v>9</v>
      </c>
      <c r="P1123" s="662">
        <v>5233.4700000000012</v>
      </c>
      <c r="Q1123" s="677">
        <v>0.73333333333333339</v>
      </c>
      <c r="R1123" s="661">
        <v>11</v>
      </c>
      <c r="S1123" s="677">
        <v>0.73333333333333328</v>
      </c>
      <c r="T1123" s="742">
        <v>7</v>
      </c>
      <c r="U1123" s="700">
        <v>0.77777777777777779</v>
      </c>
    </row>
    <row r="1124" spans="1:21" ht="14.4" customHeight="1" x14ac:dyDescent="0.3">
      <c r="A1124" s="660">
        <v>21</v>
      </c>
      <c r="B1124" s="661" t="s">
        <v>572</v>
      </c>
      <c r="C1124" s="661">
        <v>89301212</v>
      </c>
      <c r="D1124" s="740" t="s">
        <v>4044</v>
      </c>
      <c r="E1124" s="741" t="s">
        <v>2754</v>
      </c>
      <c r="F1124" s="661" t="s">
        <v>2725</v>
      </c>
      <c r="G1124" s="661" t="s">
        <v>2760</v>
      </c>
      <c r="H1124" s="661" t="s">
        <v>1429</v>
      </c>
      <c r="I1124" s="661" t="s">
        <v>1553</v>
      </c>
      <c r="J1124" s="661" t="s">
        <v>1554</v>
      </c>
      <c r="K1124" s="661" t="s">
        <v>2613</v>
      </c>
      <c r="L1124" s="662">
        <v>1300.49</v>
      </c>
      <c r="M1124" s="662">
        <v>18206.86</v>
      </c>
      <c r="N1124" s="661">
        <v>14</v>
      </c>
      <c r="O1124" s="742">
        <v>7</v>
      </c>
      <c r="P1124" s="662">
        <v>14305.39</v>
      </c>
      <c r="Q1124" s="677">
        <v>0.7857142857142857</v>
      </c>
      <c r="R1124" s="661">
        <v>11</v>
      </c>
      <c r="S1124" s="677">
        <v>0.7857142857142857</v>
      </c>
      <c r="T1124" s="742">
        <v>6</v>
      </c>
      <c r="U1124" s="700">
        <v>0.8571428571428571</v>
      </c>
    </row>
    <row r="1125" spans="1:21" ht="14.4" customHeight="1" x14ac:dyDescent="0.3">
      <c r="A1125" s="660">
        <v>21</v>
      </c>
      <c r="B1125" s="661" t="s">
        <v>572</v>
      </c>
      <c r="C1125" s="661">
        <v>89301212</v>
      </c>
      <c r="D1125" s="740" t="s">
        <v>4044</v>
      </c>
      <c r="E1125" s="741" t="s">
        <v>2754</v>
      </c>
      <c r="F1125" s="661" t="s">
        <v>2725</v>
      </c>
      <c r="G1125" s="661" t="s">
        <v>2907</v>
      </c>
      <c r="H1125" s="661" t="s">
        <v>573</v>
      </c>
      <c r="I1125" s="661" t="s">
        <v>2908</v>
      </c>
      <c r="J1125" s="661" t="s">
        <v>2909</v>
      </c>
      <c r="K1125" s="661" t="s">
        <v>2910</v>
      </c>
      <c r="L1125" s="662">
        <v>3354.59</v>
      </c>
      <c r="M1125" s="662">
        <v>10063.77</v>
      </c>
      <c r="N1125" s="661">
        <v>3</v>
      </c>
      <c r="O1125" s="742">
        <v>2</v>
      </c>
      <c r="P1125" s="662">
        <v>10063.77</v>
      </c>
      <c r="Q1125" s="677">
        <v>1</v>
      </c>
      <c r="R1125" s="661">
        <v>3</v>
      </c>
      <c r="S1125" s="677">
        <v>1</v>
      </c>
      <c r="T1125" s="742">
        <v>2</v>
      </c>
      <c r="U1125" s="700">
        <v>1</v>
      </c>
    </row>
    <row r="1126" spans="1:21" ht="14.4" customHeight="1" x14ac:dyDescent="0.3">
      <c r="A1126" s="660">
        <v>21</v>
      </c>
      <c r="B1126" s="661" t="s">
        <v>572</v>
      </c>
      <c r="C1126" s="661">
        <v>89301212</v>
      </c>
      <c r="D1126" s="740" t="s">
        <v>4044</v>
      </c>
      <c r="E1126" s="741" t="s">
        <v>2754</v>
      </c>
      <c r="F1126" s="661" t="s">
        <v>2725</v>
      </c>
      <c r="G1126" s="661" t="s">
        <v>2907</v>
      </c>
      <c r="H1126" s="661" t="s">
        <v>573</v>
      </c>
      <c r="I1126" s="661" t="s">
        <v>2948</v>
      </c>
      <c r="J1126" s="661" t="s">
        <v>1970</v>
      </c>
      <c r="K1126" s="661" t="s">
        <v>2949</v>
      </c>
      <c r="L1126" s="662">
        <v>908.53</v>
      </c>
      <c r="M1126" s="662">
        <v>1817.06</v>
      </c>
      <c r="N1126" s="661">
        <v>2</v>
      </c>
      <c r="O1126" s="742">
        <v>1</v>
      </c>
      <c r="P1126" s="662">
        <v>1817.06</v>
      </c>
      <c r="Q1126" s="677">
        <v>1</v>
      </c>
      <c r="R1126" s="661">
        <v>2</v>
      </c>
      <c r="S1126" s="677">
        <v>1</v>
      </c>
      <c r="T1126" s="742">
        <v>1</v>
      </c>
      <c r="U1126" s="700">
        <v>1</v>
      </c>
    </row>
    <row r="1127" spans="1:21" ht="14.4" customHeight="1" x14ac:dyDescent="0.3">
      <c r="A1127" s="660">
        <v>21</v>
      </c>
      <c r="B1127" s="661" t="s">
        <v>572</v>
      </c>
      <c r="C1127" s="661">
        <v>89301212</v>
      </c>
      <c r="D1127" s="740" t="s">
        <v>4044</v>
      </c>
      <c r="E1127" s="741" t="s">
        <v>2754</v>
      </c>
      <c r="F1127" s="661" t="s">
        <v>2725</v>
      </c>
      <c r="G1127" s="661" t="s">
        <v>2907</v>
      </c>
      <c r="H1127" s="661" t="s">
        <v>573</v>
      </c>
      <c r="I1127" s="661" t="s">
        <v>2911</v>
      </c>
      <c r="J1127" s="661" t="s">
        <v>1974</v>
      </c>
      <c r="K1127" s="661" t="s">
        <v>2912</v>
      </c>
      <c r="L1127" s="662">
        <v>583.70000000000005</v>
      </c>
      <c r="M1127" s="662">
        <v>1751.1000000000001</v>
      </c>
      <c r="N1127" s="661">
        <v>3</v>
      </c>
      <c r="O1127" s="742">
        <v>2</v>
      </c>
      <c r="P1127" s="662">
        <v>1751.1000000000001</v>
      </c>
      <c r="Q1127" s="677">
        <v>1</v>
      </c>
      <c r="R1127" s="661">
        <v>3</v>
      </c>
      <c r="S1127" s="677">
        <v>1</v>
      </c>
      <c r="T1127" s="742">
        <v>2</v>
      </c>
      <c r="U1127" s="700">
        <v>1</v>
      </c>
    </row>
    <row r="1128" spans="1:21" ht="14.4" customHeight="1" x14ac:dyDescent="0.3">
      <c r="A1128" s="660">
        <v>21</v>
      </c>
      <c r="B1128" s="661" t="s">
        <v>572</v>
      </c>
      <c r="C1128" s="661">
        <v>89301212</v>
      </c>
      <c r="D1128" s="740" t="s">
        <v>4044</v>
      </c>
      <c r="E1128" s="741" t="s">
        <v>2754</v>
      </c>
      <c r="F1128" s="661" t="s">
        <v>2725</v>
      </c>
      <c r="G1128" s="661" t="s">
        <v>2907</v>
      </c>
      <c r="H1128" s="661" t="s">
        <v>573</v>
      </c>
      <c r="I1128" s="661" t="s">
        <v>3908</v>
      </c>
      <c r="J1128" s="661" t="s">
        <v>1924</v>
      </c>
      <c r="K1128" s="661" t="s">
        <v>3909</v>
      </c>
      <c r="L1128" s="662">
        <v>1677.3</v>
      </c>
      <c r="M1128" s="662">
        <v>8386.5</v>
      </c>
      <c r="N1128" s="661">
        <v>5</v>
      </c>
      <c r="O1128" s="742">
        <v>2</v>
      </c>
      <c r="P1128" s="662"/>
      <c r="Q1128" s="677">
        <v>0</v>
      </c>
      <c r="R1128" s="661"/>
      <c r="S1128" s="677">
        <v>0</v>
      </c>
      <c r="T1128" s="742"/>
      <c r="U1128" s="700">
        <v>0</v>
      </c>
    </row>
    <row r="1129" spans="1:21" ht="14.4" customHeight="1" x14ac:dyDescent="0.3">
      <c r="A1129" s="660">
        <v>21</v>
      </c>
      <c r="B1129" s="661" t="s">
        <v>572</v>
      </c>
      <c r="C1129" s="661">
        <v>89301212</v>
      </c>
      <c r="D1129" s="740" t="s">
        <v>4044</v>
      </c>
      <c r="E1129" s="741" t="s">
        <v>2754</v>
      </c>
      <c r="F1129" s="661" t="s">
        <v>2725</v>
      </c>
      <c r="G1129" s="661" t="s">
        <v>3370</v>
      </c>
      <c r="H1129" s="661" t="s">
        <v>573</v>
      </c>
      <c r="I1129" s="661" t="s">
        <v>3692</v>
      </c>
      <c r="J1129" s="661" t="s">
        <v>3375</v>
      </c>
      <c r="K1129" s="661" t="s">
        <v>3693</v>
      </c>
      <c r="L1129" s="662">
        <v>2146.12</v>
      </c>
      <c r="M1129" s="662">
        <v>2146.12</v>
      </c>
      <c r="N1129" s="661">
        <v>1</v>
      </c>
      <c r="O1129" s="742">
        <v>1</v>
      </c>
      <c r="P1129" s="662"/>
      <c r="Q1129" s="677">
        <v>0</v>
      </c>
      <c r="R1129" s="661"/>
      <c r="S1129" s="677">
        <v>0</v>
      </c>
      <c r="T1129" s="742"/>
      <c r="U1129" s="700">
        <v>0</v>
      </c>
    </row>
    <row r="1130" spans="1:21" ht="14.4" customHeight="1" x14ac:dyDescent="0.3">
      <c r="A1130" s="660">
        <v>21</v>
      </c>
      <c r="B1130" s="661" t="s">
        <v>572</v>
      </c>
      <c r="C1130" s="661">
        <v>89301212</v>
      </c>
      <c r="D1130" s="740" t="s">
        <v>4044</v>
      </c>
      <c r="E1130" s="741" t="s">
        <v>2754</v>
      </c>
      <c r="F1130" s="661" t="s">
        <v>2725</v>
      </c>
      <c r="G1130" s="661" t="s">
        <v>3370</v>
      </c>
      <c r="H1130" s="661" t="s">
        <v>573</v>
      </c>
      <c r="I1130" s="661" t="s">
        <v>3371</v>
      </c>
      <c r="J1130" s="661" t="s">
        <v>3372</v>
      </c>
      <c r="K1130" s="661" t="s">
        <v>3373</v>
      </c>
      <c r="L1130" s="662">
        <v>3690.52</v>
      </c>
      <c r="M1130" s="662">
        <v>7381.04</v>
      </c>
      <c r="N1130" s="661">
        <v>2</v>
      </c>
      <c r="O1130" s="742">
        <v>1</v>
      </c>
      <c r="P1130" s="662"/>
      <c r="Q1130" s="677">
        <v>0</v>
      </c>
      <c r="R1130" s="661"/>
      <c r="S1130" s="677">
        <v>0</v>
      </c>
      <c r="T1130" s="742"/>
      <c r="U1130" s="700">
        <v>0</v>
      </c>
    </row>
    <row r="1131" spans="1:21" ht="14.4" customHeight="1" x14ac:dyDescent="0.3">
      <c r="A1131" s="660">
        <v>21</v>
      </c>
      <c r="B1131" s="661" t="s">
        <v>572</v>
      </c>
      <c r="C1131" s="661">
        <v>89301212</v>
      </c>
      <c r="D1131" s="740" t="s">
        <v>4044</v>
      </c>
      <c r="E1131" s="741" t="s">
        <v>2754</v>
      </c>
      <c r="F1131" s="661" t="s">
        <v>2725</v>
      </c>
      <c r="G1131" s="661" t="s">
        <v>3379</v>
      </c>
      <c r="H1131" s="661" t="s">
        <v>573</v>
      </c>
      <c r="I1131" s="661" t="s">
        <v>3380</v>
      </c>
      <c r="J1131" s="661" t="s">
        <v>3381</v>
      </c>
      <c r="K1131" s="661" t="s">
        <v>3382</v>
      </c>
      <c r="L1131" s="662">
        <v>998.95</v>
      </c>
      <c r="M1131" s="662">
        <v>998.95</v>
      </c>
      <c r="N1131" s="661">
        <v>1</v>
      </c>
      <c r="O1131" s="742">
        <v>1</v>
      </c>
      <c r="P1131" s="662">
        <v>998.95</v>
      </c>
      <c r="Q1131" s="677">
        <v>1</v>
      </c>
      <c r="R1131" s="661">
        <v>1</v>
      </c>
      <c r="S1131" s="677">
        <v>1</v>
      </c>
      <c r="T1131" s="742">
        <v>1</v>
      </c>
      <c r="U1131" s="700">
        <v>1</v>
      </c>
    </row>
    <row r="1132" spans="1:21" ht="14.4" customHeight="1" x14ac:dyDescent="0.3">
      <c r="A1132" s="660">
        <v>21</v>
      </c>
      <c r="B1132" s="661" t="s">
        <v>572</v>
      </c>
      <c r="C1132" s="661">
        <v>89301212</v>
      </c>
      <c r="D1132" s="740" t="s">
        <v>4044</v>
      </c>
      <c r="E1132" s="741" t="s">
        <v>2754</v>
      </c>
      <c r="F1132" s="661" t="s">
        <v>2725</v>
      </c>
      <c r="G1132" s="661" t="s">
        <v>3379</v>
      </c>
      <c r="H1132" s="661" t="s">
        <v>573</v>
      </c>
      <c r="I1132" s="661" t="s">
        <v>1260</v>
      </c>
      <c r="J1132" s="661" t="s">
        <v>3383</v>
      </c>
      <c r="K1132" s="661" t="s">
        <v>3382</v>
      </c>
      <c r="L1132" s="662">
        <v>998.95</v>
      </c>
      <c r="M1132" s="662">
        <v>998.95</v>
      </c>
      <c r="N1132" s="661">
        <v>1</v>
      </c>
      <c r="O1132" s="742">
        <v>0.5</v>
      </c>
      <c r="P1132" s="662">
        <v>998.95</v>
      </c>
      <c r="Q1132" s="677">
        <v>1</v>
      </c>
      <c r="R1132" s="661">
        <v>1</v>
      </c>
      <c r="S1132" s="677">
        <v>1</v>
      </c>
      <c r="T1132" s="742">
        <v>0.5</v>
      </c>
      <c r="U1132" s="700">
        <v>1</v>
      </c>
    </row>
    <row r="1133" spans="1:21" ht="14.4" customHeight="1" x14ac:dyDescent="0.3">
      <c r="A1133" s="660">
        <v>21</v>
      </c>
      <c r="B1133" s="661" t="s">
        <v>572</v>
      </c>
      <c r="C1133" s="661">
        <v>89301212</v>
      </c>
      <c r="D1133" s="740" t="s">
        <v>4044</v>
      </c>
      <c r="E1133" s="741" t="s">
        <v>2754</v>
      </c>
      <c r="F1133" s="661" t="s">
        <v>2725</v>
      </c>
      <c r="G1133" s="661" t="s">
        <v>3379</v>
      </c>
      <c r="H1133" s="661" t="s">
        <v>573</v>
      </c>
      <c r="I1133" s="661" t="s">
        <v>3910</v>
      </c>
      <c r="J1133" s="661" t="s">
        <v>3535</v>
      </c>
      <c r="K1133" s="661" t="s">
        <v>3911</v>
      </c>
      <c r="L1133" s="662">
        <v>6502.46</v>
      </c>
      <c r="M1133" s="662">
        <v>13004.92</v>
      </c>
      <c r="N1133" s="661">
        <v>2</v>
      </c>
      <c r="O1133" s="742">
        <v>1.5</v>
      </c>
      <c r="P1133" s="662">
        <v>13004.92</v>
      </c>
      <c r="Q1133" s="677">
        <v>1</v>
      </c>
      <c r="R1133" s="661">
        <v>2</v>
      </c>
      <c r="S1133" s="677">
        <v>1</v>
      </c>
      <c r="T1133" s="742">
        <v>1.5</v>
      </c>
      <c r="U1133" s="700">
        <v>1</v>
      </c>
    </row>
    <row r="1134" spans="1:21" ht="14.4" customHeight="1" x14ac:dyDescent="0.3">
      <c r="A1134" s="660">
        <v>21</v>
      </c>
      <c r="B1134" s="661" t="s">
        <v>572</v>
      </c>
      <c r="C1134" s="661">
        <v>89301212</v>
      </c>
      <c r="D1134" s="740" t="s">
        <v>4044</v>
      </c>
      <c r="E1134" s="741" t="s">
        <v>2754</v>
      </c>
      <c r="F1134" s="661" t="s">
        <v>2725</v>
      </c>
      <c r="G1134" s="661" t="s">
        <v>3388</v>
      </c>
      <c r="H1134" s="661" t="s">
        <v>1429</v>
      </c>
      <c r="I1134" s="661" t="s">
        <v>2227</v>
      </c>
      <c r="J1134" s="661" t="s">
        <v>2228</v>
      </c>
      <c r="K1134" s="661" t="s">
        <v>989</v>
      </c>
      <c r="L1134" s="662">
        <v>48.27</v>
      </c>
      <c r="M1134" s="662">
        <v>96.54</v>
      </c>
      <c r="N1134" s="661">
        <v>2</v>
      </c>
      <c r="O1134" s="742">
        <v>2</v>
      </c>
      <c r="P1134" s="662"/>
      <c r="Q1134" s="677">
        <v>0</v>
      </c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21</v>
      </c>
      <c r="B1135" s="661" t="s">
        <v>572</v>
      </c>
      <c r="C1135" s="661">
        <v>89301212</v>
      </c>
      <c r="D1135" s="740" t="s">
        <v>4044</v>
      </c>
      <c r="E1135" s="741" t="s">
        <v>2754</v>
      </c>
      <c r="F1135" s="661" t="s">
        <v>2725</v>
      </c>
      <c r="G1135" s="661" t="s">
        <v>3388</v>
      </c>
      <c r="H1135" s="661" t="s">
        <v>1429</v>
      </c>
      <c r="I1135" s="661" t="s">
        <v>3912</v>
      </c>
      <c r="J1135" s="661" t="s">
        <v>2228</v>
      </c>
      <c r="K1135" s="661" t="s">
        <v>3913</v>
      </c>
      <c r="L1135" s="662">
        <v>144.81</v>
      </c>
      <c r="M1135" s="662">
        <v>144.81</v>
      </c>
      <c r="N1135" s="661">
        <v>1</v>
      </c>
      <c r="O1135" s="742">
        <v>0.5</v>
      </c>
      <c r="P1135" s="662">
        <v>144.81</v>
      </c>
      <c r="Q1135" s="677">
        <v>1</v>
      </c>
      <c r="R1135" s="661">
        <v>1</v>
      </c>
      <c r="S1135" s="677">
        <v>1</v>
      </c>
      <c r="T1135" s="742">
        <v>0.5</v>
      </c>
      <c r="U1135" s="700">
        <v>1</v>
      </c>
    </row>
    <row r="1136" spans="1:21" ht="14.4" customHeight="1" x14ac:dyDescent="0.3">
      <c r="A1136" s="660">
        <v>21</v>
      </c>
      <c r="B1136" s="661" t="s">
        <v>572</v>
      </c>
      <c r="C1136" s="661">
        <v>89301212</v>
      </c>
      <c r="D1136" s="740" t="s">
        <v>4044</v>
      </c>
      <c r="E1136" s="741" t="s">
        <v>2754</v>
      </c>
      <c r="F1136" s="661" t="s">
        <v>2725</v>
      </c>
      <c r="G1136" s="661" t="s">
        <v>3388</v>
      </c>
      <c r="H1136" s="661" t="s">
        <v>1429</v>
      </c>
      <c r="I1136" s="661" t="s">
        <v>3914</v>
      </c>
      <c r="J1136" s="661" t="s">
        <v>1503</v>
      </c>
      <c r="K1136" s="661" t="s">
        <v>3915</v>
      </c>
      <c r="L1136" s="662">
        <v>289.62</v>
      </c>
      <c r="M1136" s="662">
        <v>289.62</v>
      </c>
      <c r="N1136" s="661">
        <v>1</v>
      </c>
      <c r="O1136" s="742">
        <v>1</v>
      </c>
      <c r="P1136" s="662"/>
      <c r="Q1136" s="677">
        <v>0</v>
      </c>
      <c r="R1136" s="661"/>
      <c r="S1136" s="677">
        <v>0</v>
      </c>
      <c r="T1136" s="742"/>
      <c r="U1136" s="700">
        <v>0</v>
      </c>
    </row>
    <row r="1137" spans="1:21" ht="14.4" customHeight="1" x14ac:dyDescent="0.3">
      <c r="A1137" s="660">
        <v>21</v>
      </c>
      <c r="B1137" s="661" t="s">
        <v>572</v>
      </c>
      <c r="C1137" s="661">
        <v>89301212</v>
      </c>
      <c r="D1137" s="740" t="s">
        <v>4044</v>
      </c>
      <c r="E1137" s="741" t="s">
        <v>2754</v>
      </c>
      <c r="F1137" s="661" t="s">
        <v>2725</v>
      </c>
      <c r="G1137" s="661" t="s">
        <v>2918</v>
      </c>
      <c r="H1137" s="661" t="s">
        <v>573</v>
      </c>
      <c r="I1137" s="661" t="s">
        <v>1326</v>
      </c>
      <c r="J1137" s="661" t="s">
        <v>1327</v>
      </c>
      <c r="K1137" s="661" t="s">
        <v>1328</v>
      </c>
      <c r="L1137" s="662">
        <v>108.44</v>
      </c>
      <c r="M1137" s="662">
        <v>975.96</v>
      </c>
      <c r="N1137" s="661">
        <v>9</v>
      </c>
      <c r="O1137" s="742">
        <v>5.5</v>
      </c>
      <c r="P1137" s="662">
        <v>542.20000000000005</v>
      </c>
      <c r="Q1137" s="677">
        <v>0.55555555555555558</v>
      </c>
      <c r="R1137" s="661">
        <v>5</v>
      </c>
      <c r="S1137" s="677">
        <v>0.55555555555555558</v>
      </c>
      <c r="T1137" s="742">
        <v>3</v>
      </c>
      <c r="U1137" s="700">
        <v>0.54545454545454541</v>
      </c>
    </row>
    <row r="1138" spans="1:21" ht="14.4" customHeight="1" x14ac:dyDescent="0.3">
      <c r="A1138" s="660">
        <v>21</v>
      </c>
      <c r="B1138" s="661" t="s">
        <v>572</v>
      </c>
      <c r="C1138" s="661">
        <v>89301212</v>
      </c>
      <c r="D1138" s="740" t="s">
        <v>4044</v>
      </c>
      <c r="E1138" s="741" t="s">
        <v>2754</v>
      </c>
      <c r="F1138" s="661" t="s">
        <v>2725</v>
      </c>
      <c r="G1138" s="661" t="s">
        <v>3537</v>
      </c>
      <c r="H1138" s="661" t="s">
        <v>573</v>
      </c>
      <c r="I1138" s="661" t="s">
        <v>1860</v>
      </c>
      <c r="J1138" s="661" t="s">
        <v>1861</v>
      </c>
      <c r="K1138" s="661" t="s">
        <v>1862</v>
      </c>
      <c r="L1138" s="662">
        <v>70.08</v>
      </c>
      <c r="M1138" s="662">
        <v>70.08</v>
      </c>
      <c r="N1138" s="661">
        <v>1</v>
      </c>
      <c r="O1138" s="742">
        <v>1</v>
      </c>
      <c r="P1138" s="662"/>
      <c r="Q1138" s="677">
        <v>0</v>
      </c>
      <c r="R1138" s="661"/>
      <c r="S1138" s="677">
        <v>0</v>
      </c>
      <c r="T1138" s="742"/>
      <c r="U1138" s="700">
        <v>0</v>
      </c>
    </row>
    <row r="1139" spans="1:21" ht="14.4" customHeight="1" x14ac:dyDescent="0.3">
      <c r="A1139" s="660">
        <v>21</v>
      </c>
      <c r="B1139" s="661" t="s">
        <v>572</v>
      </c>
      <c r="C1139" s="661">
        <v>89301212</v>
      </c>
      <c r="D1139" s="740" t="s">
        <v>4044</v>
      </c>
      <c r="E1139" s="741" t="s">
        <v>2754</v>
      </c>
      <c r="F1139" s="661" t="s">
        <v>2725</v>
      </c>
      <c r="G1139" s="661" t="s">
        <v>2865</v>
      </c>
      <c r="H1139" s="661" t="s">
        <v>573</v>
      </c>
      <c r="I1139" s="661" t="s">
        <v>622</v>
      </c>
      <c r="J1139" s="661" t="s">
        <v>3391</v>
      </c>
      <c r="K1139" s="661" t="s">
        <v>3392</v>
      </c>
      <c r="L1139" s="662">
        <v>24.78</v>
      </c>
      <c r="M1139" s="662">
        <v>1139.8800000000001</v>
      </c>
      <c r="N1139" s="661">
        <v>46</v>
      </c>
      <c r="O1139" s="742">
        <v>13</v>
      </c>
      <c r="P1139" s="662">
        <v>520.38000000000011</v>
      </c>
      <c r="Q1139" s="677">
        <v>0.45652173913043481</v>
      </c>
      <c r="R1139" s="661">
        <v>21</v>
      </c>
      <c r="S1139" s="677">
        <v>0.45652173913043476</v>
      </c>
      <c r="T1139" s="742">
        <v>6</v>
      </c>
      <c r="U1139" s="700">
        <v>0.46153846153846156</v>
      </c>
    </row>
    <row r="1140" spans="1:21" ht="14.4" customHeight="1" x14ac:dyDescent="0.3">
      <c r="A1140" s="660">
        <v>21</v>
      </c>
      <c r="B1140" s="661" t="s">
        <v>572</v>
      </c>
      <c r="C1140" s="661">
        <v>89301212</v>
      </c>
      <c r="D1140" s="740" t="s">
        <v>4044</v>
      </c>
      <c r="E1140" s="741" t="s">
        <v>2754</v>
      </c>
      <c r="F1140" s="661" t="s">
        <v>2725</v>
      </c>
      <c r="G1140" s="661" t="s">
        <v>2865</v>
      </c>
      <c r="H1140" s="661" t="s">
        <v>573</v>
      </c>
      <c r="I1140" s="661" t="s">
        <v>2866</v>
      </c>
      <c r="J1140" s="661" t="s">
        <v>2867</v>
      </c>
      <c r="K1140" s="661" t="s">
        <v>2868</v>
      </c>
      <c r="L1140" s="662">
        <v>99.11</v>
      </c>
      <c r="M1140" s="662">
        <v>396.44</v>
      </c>
      <c r="N1140" s="661">
        <v>4</v>
      </c>
      <c r="O1140" s="742">
        <v>2</v>
      </c>
      <c r="P1140" s="662">
        <v>297.33</v>
      </c>
      <c r="Q1140" s="677">
        <v>0.75</v>
      </c>
      <c r="R1140" s="661">
        <v>3</v>
      </c>
      <c r="S1140" s="677">
        <v>0.75</v>
      </c>
      <c r="T1140" s="742">
        <v>1</v>
      </c>
      <c r="U1140" s="700">
        <v>0.5</v>
      </c>
    </row>
    <row r="1141" spans="1:21" ht="14.4" customHeight="1" x14ac:dyDescent="0.3">
      <c r="A1141" s="660">
        <v>21</v>
      </c>
      <c r="B1141" s="661" t="s">
        <v>572</v>
      </c>
      <c r="C1141" s="661">
        <v>89301212</v>
      </c>
      <c r="D1141" s="740" t="s">
        <v>4044</v>
      </c>
      <c r="E1141" s="741" t="s">
        <v>2754</v>
      </c>
      <c r="F1141" s="661" t="s">
        <v>2725</v>
      </c>
      <c r="G1141" s="661" t="s">
        <v>3699</v>
      </c>
      <c r="H1141" s="661" t="s">
        <v>573</v>
      </c>
      <c r="I1141" s="661" t="s">
        <v>3700</v>
      </c>
      <c r="J1141" s="661" t="s">
        <v>3701</v>
      </c>
      <c r="K1141" s="661" t="s">
        <v>3702</v>
      </c>
      <c r="L1141" s="662">
        <v>0</v>
      </c>
      <c r="M1141" s="662">
        <v>0</v>
      </c>
      <c r="N1141" s="661">
        <v>1</v>
      </c>
      <c r="O1141" s="742">
        <v>1</v>
      </c>
      <c r="P1141" s="662">
        <v>0</v>
      </c>
      <c r="Q1141" s="677"/>
      <c r="R1141" s="661">
        <v>1</v>
      </c>
      <c r="S1141" s="677">
        <v>1</v>
      </c>
      <c r="T1141" s="742">
        <v>1</v>
      </c>
      <c r="U1141" s="700">
        <v>1</v>
      </c>
    </row>
    <row r="1142" spans="1:21" ht="14.4" customHeight="1" x14ac:dyDescent="0.3">
      <c r="A1142" s="660">
        <v>21</v>
      </c>
      <c r="B1142" s="661" t="s">
        <v>572</v>
      </c>
      <c r="C1142" s="661">
        <v>89301212</v>
      </c>
      <c r="D1142" s="740" t="s">
        <v>4044</v>
      </c>
      <c r="E1142" s="741" t="s">
        <v>2754</v>
      </c>
      <c r="F1142" s="661" t="s">
        <v>2725</v>
      </c>
      <c r="G1142" s="661" t="s">
        <v>3240</v>
      </c>
      <c r="H1142" s="661" t="s">
        <v>1429</v>
      </c>
      <c r="I1142" s="661" t="s">
        <v>3916</v>
      </c>
      <c r="J1142" s="661" t="s">
        <v>3917</v>
      </c>
      <c r="K1142" s="661" t="s">
        <v>3918</v>
      </c>
      <c r="L1142" s="662">
        <v>579.30999999999995</v>
      </c>
      <c r="M1142" s="662">
        <v>579.30999999999995</v>
      </c>
      <c r="N1142" s="661">
        <v>1</v>
      </c>
      <c r="O1142" s="742">
        <v>1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21</v>
      </c>
      <c r="B1143" s="661" t="s">
        <v>572</v>
      </c>
      <c r="C1143" s="661">
        <v>89301212</v>
      </c>
      <c r="D1143" s="740" t="s">
        <v>4044</v>
      </c>
      <c r="E1143" s="741" t="s">
        <v>2754</v>
      </c>
      <c r="F1143" s="661" t="s">
        <v>2725</v>
      </c>
      <c r="G1143" s="661" t="s">
        <v>3919</v>
      </c>
      <c r="H1143" s="661" t="s">
        <v>573</v>
      </c>
      <c r="I1143" s="661" t="s">
        <v>3920</v>
      </c>
      <c r="J1143" s="661" t="s">
        <v>3921</v>
      </c>
      <c r="K1143" s="661" t="s">
        <v>3922</v>
      </c>
      <c r="L1143" s="662">
        <v>264</v>
      </c>
      <c r="M1143" s="662">
        <v>528</v>
      </c>
      <c r="N1143" s="661">
        <v>2</v>
      </c>
      <c r="O1143" s="742">
        <v>1</v>
      </c>
      <c r="P1143" s="662">
        <v>528</v>
      </c>
      <c r="Q1143" s="677">
        <v>1</v>
      </c>
      <c r="R1143" s="661">
        <v>2</v>
      </c>
      <c r="S1143" s="677">
        <v>1</v>
      </c>
      <c r="T1143" s="742">
        <v>1</v>
      </c>
      <c r="U1143" s="700">
        <v>1</v>
      </c>
    </row>
    <row r="1144" spans="1:21" ht="14.4" customHeight="1" x14ac:dyDescent="0.3">
      <c r="A1144" s="660">
        <v>21</v>
      </c>
      <c r="B1144" s="661" t="s">
        <v>572</v>
      </c>
      <c r="C1144" s="661">
        <v>89301212</v>
      </c>
      <c r="D1144" s="740" t="s">
        <v>4044</v>
      </c>
      <c r="E1144" s="741" t="s">
        <v>2754</v>
      </c>
      <c r="F1144" s="661" t="s">
        <v>2725</v>
      </c>
      <c r="G1144" s="661" t="s">
        <v>3919</v>
      </c>
      <c r="H1144" s="661" t="s">
        <v>1429</v>
      </c>
      <c r="I1144" s="661" t="s">
        <v>3923</v>
      </c>
      <c r="J1144" s="661" t="s">
        <v>3924</v>
      </c>
      <c r="K1144" s="661" t="s">
        <v>3111</v>
      </c>
      <c r="L1144" s="662">
        <v>123.2</v>
      </c>
      <c r="M1144" s="662">
        <v>369.6</v>
      </c>
      <c r="N1144" s="661">
        <v>3</v>
      </c>
      <c r="O1144" s="742">
        <v>0.5</v>
      </c>
      <c r="P1144" s="662">
        <v>369.6</v>
      </c>
      <c r="Q1144" s="677">
        <v>1</v>
      </c>
      <c r="R1144" s="661">
        <v>3</v>
      </c>
      <c r="S1144" s="677">
        <v>1</v>
      </c>
      <c r="T1144" s="742">
        <v>0.5</v>
      </c>
      <c r="U1144" s="700">
        <v>1</v>
      </c>
    </row>
    <row r="1145" spans="1:21" ht="14.4" customHeight="1" x14ac:dyDescent="0.3">
      <c r="A1145" s="660">
        <v>21</v>
      </c>
      <c r="B1145" s="661" t="s">
        <v>572</v>
      </c>
      <c r="C1145" s="661">
        <v>89301212</v>
      </c>
      <c r="D1145" s="740" t="s">
        <v>4044</v>
      </c>
      <c r="E1145" s="741" t="s">
        <v>2754</v>
      </c>
      <c r="F1145" s="661" t="s">
        <v>2725</v>
      </c>
      <c r="G1145" s="661" t="s">
        <v>2922</v>
      </c>
      <c r="H1145" s="661" t="s">
        <v>573</v>
      </c>
      <c r="I1145" s="661" t="s">
        <v>776</v>
      </c>
      <c r="J1145" s="661" t="s">
        <v>2923</v>
      </c>
      <c r="K1145" s="661" t="s">
        <v>2924</v>
      </c>
      <c r="L1145" s="662">
        <v>0</v>
      </c>
      <c r="M1145" s="662">
        <v>0</v>
      </c>
      <c r="N1145" s="661">
        <v>16</v>
      </c>
      <c r="O1145" s="742">
        <v>3.5</v>
      </c>
      <c r="P1145" s="662">
        <v>0</v>
      </c>
      <c r="Q1145" s="677"/>
      <c r="R1145" s="661">
        <v>13</v>
      </c>
      <c r="S1145" s="677">
        <v>0.8125</v>
      </c>
      <c r="T1145" s="742">
        <v>3</v>
      </c>
      <c r="U1145" s="700">
        <v>0.8571428571428571</v>
      </c>
    </row>
    <row r="1146" spans="1:21" ht="14.4" customHeight="1" x14ac:dyDescent="0.3">
      <c r="A1146" s="660">
        <v>21</v>
      </c>
      <c r="B1146" s="661" t="s">
        <v>572</v>
      </c>
      <c r="C1146" s="661">
        <v>89301212</v>
      </c>
      <c r="D1146" s="740" t="s">
        <v>4044</v>
      </c>
      <c r="E1146" s="741" t="s">
        <v>2754</v>
      </c>
      <c r="F1146" s="661" t="s">
        <v>2725</v>
      </c>
      <c r="G1146" s="661" t="s">
        <v>2819</v>
      </c>
      <c r="H1146" s="661" t="s">
        <v>573</v>
      </c>
      <c r="I1146" s="661" t="s">
        <v>1725</v>
      </c>
      <c r="J1146" s="661" t="s">
        <v>730</v>
      </c>
      <c r="K1146" s="661" t="s">
        <v>2820</v>
      </c>
      <c r="L1146" s="662">
        <v>30.47</v>
      </c>
      <c r="M1146" s="662">
        <v>60.94</v>
      </c>
      <c r="N1146" s="661">
        <v>2</v>
      </c>
      <c r="O1146" s="742">
        <v>0.5</v>
      </c>
      <c r="P1146" s="662">
        <v>60.94</v>
      </c>
      <c r="Q1146" s="677">
        <v>1</v>
      </c>
      <c r="R1146" s="661">
        <v>2</v>
      </c>
      <c r="S1146" s="677">
        <v>1</v>
      </c>
      <c r="T1146" s="742">
        <v>0.5</v>
      </c>
      <c r="U1146" s="700">
        <v>1</v>
      </c>
    </row>
    <row r="1147" spans="1:21" ht="14.4" customHeight="1" x14ac:dyDescent="0.3">
      <c r="A1147" s="660">
        <v>21</v>
      </c>
      <c r="B1147" s="661" t="s">
        <v>572</v>
      </c>
      <c r="C1147" s="661">
        <v>89301212</v>
      </c>
      <c r="D1147" s="740" t="s">
        <v>4044</v>
      </c>
      <c r="E1147" s="741" t="s">
        <v>2754</v>
      </c>
      <c r="F1147" s="661" t="s">
        <v>2725</v>
      </c>
      <c r="G1147" s="661" t="s">
        <v>2973</v>
      </c>
      <c r="H1147" s="661" t="s">
        <v>1429</v>
      </c>
      <c r="I1147" s="661" t="s">
        <v>2974</v>
      </c>
      <c r="J1147" s="661" t="s">
        <v>2975</v>
      </c>
      <c r="K1147" s="661" t="s">
        <v>2976</v>
      </c>
      <c r="L1147" s="662">
        <v>0</v>
      </c>
      <c r="M1147" s="662">
        <v>0</v>
      </c>
      <c r="N1147" s="661">
        <v>3</v>
      </c>
      <c r="O1147" s="742">
        <v>0.5</v>
      </c>
      <c r="P1147" s="662"/>
      <c r="Q1147" s="677"/>
      <c r="R1147" s="661"/>
      <c r="S1147" s="677">
        <v>0</v>
      </c>
      <c r="T1147" s="742"/>
      <c r="U1147" s="700">
        <v>0</v>
      </c>
    </row>
    <row r="1148" spans="1:21" ht="14.4" customHeight="1" x14ac:dyDescent="0.3">
      <c r="A1148" s="660">
        <v>21</v>
      </c>
      <c r="B1148" s="661" t="s">
        <v>572</v>
      </c>
      <c r="C1148" s="661">
        <v>89301212</v>
      </c>
      <c r="D1148" s="740" t="s">
        <v>4044</v>
      </c>
      <c r="E1148" s="741" t="s">
        <v>2754</v>
      </c>
      <c r="F1148" s="661" t="s">
        <v>2725</v>
      </c>
      <c r="G1148" s="661" t="s">
        <v>2973</v>
      </c>
      <c r="H1148" s="661" t="s">
        <v>1429</v>
      </c>
      <c r="I1148" s="661" t="s">
        <v>3175</v>
      </c>
      <c r="J1148" s="661" t="s">
        <v>2975</v>
      </c>
      <c r="K1148" s="661" t="s">
        <v>3176</v>
      </c>
      <c r="L1148" s="662">
        <v>492.3</v>
      </c>
      <c r="M1148" s="662">
        <v>492.3</v>
      </c>
      <c r="N1148" s="661">
        <v>1</v>
      </c>
      <c r="O1148" s="742">
        <v>1</v>
      </c>
      <c r="P1148" s="662"/>
      <c r="Q1148" s="677">
        <v>0</v>
      </c>
      <c r="R1148" s="661"/>
      <c r="S1148" s="677">
        <v>0</v>
      </c>
      <c r="T1148" s="742"/>
      <c r="U1148" s="700">
        <v>0</v>
      </c>
    </row>
    <row r="1149" spans="1:21" ht="14.4" customHeight="1" x14ac:dyDescent="0.3">
      <c r="A1149" s="660">
        <v>21</v>
      </c>
      <c r="B1149" s="661" t="s">
        <v>572</v>
      </c>
      <c r="C1149" s="661">
        <v>89301212</v>
      </c>
      <c r="D1149" s="740" t="s">
        <v>4044</v>
      </c>
      <c r="E1149" s="741" t="s">
        <v>2754</v>
      </c>
      <c r="F1149" s="661" t="s">
        <v>2725</v>
      </c>
      <c r="G1149" s="661" t="s">
        <v>2869</v>
      </c>
      <c r="H1149" s="661" t="s">
        <v>573</v>
      </c>
      <c r="I1149" s="661" t="s">
        <v>2955</v>
      </c>
      <c r="J1149" s="661" t="s">
        <v>2871</v>
      </c>
      <c r="K1149" s="661" t="s">
        <v>2956</v>
      </c>
      <c r="L1149" s="662">
        <v>55.16</v>
      </c>
      <c r="M1149" s="662">
        <v>55.16</v>
      </c>
      <c r="N1149" s="661">
        <v>1</v>
      </c>
      <c r="O1149" s="742">
        <v>0.5</v>
      </c>
      <c r="P1149" s="662">
        <v>55.16</v>
      </c>
      <c r="Q1149" s="677">
        <v>1</v>
      </c>
      <c r="R1149" s="661">
        <v>1</v>
      </c>
      <c r="S1149" s="677">
        <v>1</v>
      </c>
      <c r="T1149" s="742">
        <v>0.5</v>
      </c>
      <c r="U1149" s="700">
        <v>1</v>
      </c>
    </row>
    <row r="1150" spans="1:21" ht="14.4" customHeight="1" x14ac:dyDescent="0.3">
      <c r="A1150" s="660">
        <v>21</v>
      </c>
      <c r="B1150" s="661" t="s">
        <v>572</v>
      </c>
      <c r="C1150" s="661">
        <v>89301212</v>
      </c>
      <c r="D1150" s="740" t="s">
        <v>4044</v>
      </c>
      <c r="E1150" s="741" t="s">
        <v>2754</v>
      </c>
      <c r="F1150" s="661" t="s">
        <v>2725</v>
      </c>
      <c r="G1150" s="661" t="s">
        <v>2957</v>
      </c>
      <c r="H1150" s="661" t="s">
        <v>1429</v>
      </c>
      <c r="I1150" s="661" t="s">
        <v>2191</v>
      </c>
      <c r="J1150" s="661" t="s">
        <v>2192</v>
      </c>
      <c r="K1150" s="661" t="s">
        <v>2701</v>
      </c>
      <c r="L1150" s="662">
        <v>140.94999999999999</v>
      </c>
      <c r="M1150" s="662">
        <v>845.69999999999993</v>
      </c>
      <c r="N1150" s="661">
        <v>6</v>
      </c>
      <c r="O1150" s="742">
        <v>1</v>
      </c>
      <c r="P1150" s="662">
        <v>422.84999999999997</v>
      </c>
      <c r="Q1150" s="677">
        <v>0.5</v>
      </c>
      <c r="R1150" s="661">
        <v>3</v>
      </c>
      <c r="S1150" s="677">
        <v>0.5</v>
      </c>
      <c r="T1150" s="742">
        <v>0.5</v>
      </c>
      <c r="U1150" s="700">
        <v>0.5</v>
      </c>
    </row>
    <row r="1151" spans="1:21" ht="14.4" customHeight="1" x14ac:dyDescent="0.3">
      <c r="A1151" s="660">
        <v>21</v>
      </c>
      <c r="B1151" s="661" t="s">
        <v>572</v>
      </c>
      <c r="C1151" s="661">
        <v>89301212</v>
      </c>
      <c r="D1151" s="740" t="s">
        <v>4044</v>
      </c>
      <c r="E1151" s="741" t="s">
        <v>2754</v>
      </c>
      <c r="F1151" s="661" t="s">
        <v>2725</v>
      </c>
      <c r="G1151" s="661" t="s">
        <v>2768</v>
      </c>
      <c r="H1151" s="661" t="s">
        <v>573</v>
      </c>
      <c r="I1151" s="661" t="s">
        <v>3182</v>
      </c>
      <c r="J1151" s="661" t="s">
        <v>1424</v>
      </c>
      <c r="K1151" s="661" t="s">
        <v>1020</v>
      </c>
      <c r="L1151" s="662">
        <v>75.22</v>
      </c>
      <c r="M1151" s="662">
        <v>75.22</v>
      </c>
      <c r="N1151" s="661">
        <v>1</v>
      </c>
      <c r="O1151" s="742">
        <v>0.5</v>
      </c>
      <c r="P1151" s="662"/>
      <c r="Q1151" s="677">
        <v>0</v>
      </c>
      <c r="R1151" s="661"/>
      <c r="S1151" s="677">
        <v>0</v>
      </c>
      <c r="T1151" s="742"/>
      <c r="U1151" s="700">
        <v>0</v>
      </c>
    </row>
    <row r="1152" spans="1:21" ht="14.4" customHeight="1" x14ac:dyDescent="0.3">
      <c r="A1152" s="660">
        <v>21</v>
      </c>
      <c r="B1152" s="661" t="s">
        <v>572</v>
      </c>
      <c r="C1152" s="661">
        <v>89301212</v>
      </c>
      <c r="D1152" s="740" t="s">
        <v>4044</v>
      </c>
      <c r="E1152" s="741" t="s">
        <v>2754</v>
      </c>
      <c r="F1152" s="661" t="s">
        <v>2725</v>
      </c>
      <c r="G1152" s="661" t="s">
        <v>2768</v>
      </c>
      <c r="H1152" s="661" t="s">
        <v>573</v>
      </c>
      <c r="I1152" s="661" t="s">
        <v>3550</v>
      </c>
      <c r="J1152" s="661" t="s">
        <v>1424</v>
      </c>
      <c r="K1152" s="661" t="s">
        <v>712</v>
      </c>
      <c r="L1152" s="662">
        <v>150.43</v>
      </c>
      <c r="M1152" s="662">
        <v>1203.44</v>
      </c>
      <c r="N1152" s="661">
        <v>8</v>
      </c>
      <c r="O1152" s="742">
        <v>2.5</v>
      </c>
      <c r="P1152" s="662">
        <v>451.29</v>
      </c>
      <c r="Q1152" s="677">
        <v>0.375</v>
      </c>
      <c r="R1152" s="661">
        <v>3</v>
      </c>
      <c r="S1152" s="677">
        <v>0.375</v>
      </c>
      <c r="T1152" s="742">
        <v>1</v>
      </c>
      <c r="U1152" s="700">
        <v>0.4</v>
      </c>
    </row>
    <row r="1153" spans="1:21" ht="14.4" customHeight="1" x14ac:dyDescent="0.3">
      <c r="A1153" s="660">
        <v>21</v>
      </c>
      <c r="B1153" s="661" t="s">
        <v>572</v>
      </c>
      <c r="C1153" s="661">
        <v>89301212</v>
      </c>
      <c r="D1153" s="740" t="s">
        <v>4044</v>
      </c>
      <c r="E1153" s="741" t="s">
        <v>2754</v>
      </c>
      <c r="F1153" s="661" t="s">
        <v>2725</v>
      </c>
      <c r="G1153" s="661" t="s">
        <v>3399</v>
      </c>
      <c r="H1153" s="661" t="s">
        <v>573</v>
      </c>
      <c r="I1153" s="661" t="s">
        <v>3400</v>
      </c>
      <c r="J1153" s="661" t="s">
        <v>3401</v>
      </c>
      <c r="K1153" s="661" t="s">
        <v>3402</v>
      </c>
      <c r="L1153" s="662">
        <v>264</v>
      </c>
      <c r="M1153" s="662">
        <v>264</v>
      </c>
      <c r="N1153" s="661">
        <v>1</v>
      </c>
      <c r="O1153" s="742">
        <v>0.5</v>
      </c>
      <c r="P1153" s="662"/>
      <c r="Q1153" s="677">
        <v>0</v>
      </c>
      <c r="R1153" s="661"/>
      <c r="S1153" s="677">
        <v>0</v>
      </c>
      <c r="T1153" s="742"/>
      <c r="U1153" s="700">
        <v>0</v>
      </c>
    </row>
    <row r="1154" spans="1:21" ht="14.4" customHeight="1" x14ac:dyDescent="0.3">
      <c r="A1154" s="660">
        <v>21</v>
      </c>
      <c r="B1154" s="661" t="s">
        <v>572</v>
      </c>
      <c r="C1154" s="661">
        <v>89301212</v>
      </c>
      <c r="D1154" s="740" t="s">
        <v>4044</v>
      </c>
      <c r="E1154" s="741" t="s">
        <v>2754</v>
      </c>
      <c r="F1154" s="661" t="s">
        <v>2725</v>
      </c>
      <c r="G1154" s="661" t="s">
        <v>3403</v>
      </c>
      <c r="H1154" s="661" t="s">
        <v>573</v>
      </c>
      <c r="I1154" s="661" t="s">
        <v>3404</v>
      </c>
      <c r="J1154" s="661" t="s">
        <v>3405</v>
      </c>
      <c r="K1154" s="661" t="s">
        <v>3406</v>
      </c>
      <c r="L1154" s="662">
        <v>151.62</v>
      </c>
      <c r="M1154" s="662">
        <v>1667.8200000000002</v>
      </c>
      <c r="N1154" s="661">
        <v>11</v>
      </c>
      <c r="O1154" s="742">
        <v>4</v>
      </c>
      <c r="P1154" s="662">
        <v>1364.5800000000002</v>
      </c>
      <c r="Q1154" s="677">
        <v>0.81818181818181823</v>
      </c>
      <c r="R1154" s="661">
        <v>9</v>
      </c>
      <c r="S1154" s="677">
        <v>0.81818181818181823</v>
      </c>
      <c r="T1154" s="742">
        <v>3.5</v>
      </c>
      <c r="U1154" s="700">
        <v>0.875</v>
      </c>
    </row>
    <row r="1155" spans="1:21" ht="14.4" customHeight="1" x14ac:dyDescent="0.3">
      <c r="A1155" s="660">
        <v>21</v>
      </c>
      <c r="B1155" s="661" t="s">
        <v>572</v>
      </c>
      <c r="C1155" s="661">
        <v>89301212</v>
      </c>
      <c r="D1155" s="740" t="s">
        <v>4044</v>
      </c>
      <c r="E1155" s="741" t="s">
        <v>2754</v>
      </c>
      <c r="F1155" s="661" t="s">
        <v>2725</v>
      </c>
      <c r="G1155" s="661" t="s">
        <v>3055</v>
      </c>
      <c r="H1155" s="661" t="s">
        <v>573</v>
      </c>
      <c r="I1155" s="661" t="s">
        <v>3925</v>
      </c>
      <c r="J1155" s="661" t="s">
        <v>3186</v>
      </c>
      <c r="K1155" s="661" t="s">
        <v>2894</v>
      </c>
      <c r="L1155" s="662">
        <v>0</v>
      </c>
      <c r="M1155" s="662">
        <v>0</v>
      </c>
      <c r="N1155" s="661">
        <v>2</v>
      </c>
      <c r="O1155" s="742">
        <v>1</v>
      </c>
      <c r="P1155" s="662">
        <v>0</v>
      </c>
      <c r="Q1155" s="677"/>
      <c r="R1155" s="661">
        <v>2</v>
      </c>
      <c r="S1155" s="677">
        <v>1</v>
      </c>
      <c r="T1155" s="742">
        <v>1</v>
      </c>
      <c r="U1155" s="700">
        <v>1</v>
      </c>
    </row>
    <row r="1156" spans="1:21" ht="14.4" customHeight="1" x14ac:dyDescent="0.3">
      <c r="A1156" s="660">
        <v>21</v>
      </c>
      <c r="B1156" s="661" t="s">
        <v>572</v>
      </c>
      <c r="C1156" s="661">
        <v>89301212</v>
      </c>
      <c r="D1156" s="740" t="s">
        <v>4044</v>
      </c>
      <c r="E1156" s="741" t="s">
        <v>2754</v>
      </c>
      <c r="F1156" s="661" t="s">
        <v>2725</v>
      </c>
      <c r="G1156" s="661" t="s">
        <v>3055</v>
      </c>
      <c r="H1156" s="661" t="s">
        <v>573</v>
      </c>
      <c r="I1156" s="661" t="s">
        <v>3243</v>
      </c>
      <c r="J1156" s="661" t="s">
        <v>3244</v>
      </c>
      <c r="K1156" s="661" t="s">
        <v>1362</v>
      </c>
      <c r="L1156" s="662">
        <v>0</v>
      </c>
      <c r="M1156" s="662">
        <v>0</v>
      </c>
      <c r="N1156" s="661">
        <v>3</v>
      </c>
      <c r="O1156" s="742">
        <v>0.5</v>
      </c>
      <c r="P1156" s="662">
        <v>0</v>
      </c>
      <c r="Q1156" s="677"/>
      <c r="R1156" s="661">
        <v>3</v>
      </c>
      <c r="S1156" s="677">
        <v>1</v>
      </c>
      <c r="T1156" s="742">
        <v>0.5</v>
      </c>
      <c r="U1156" s="700">
        <v>1</v>
      </c>
    </row>
    <row r="1157" spans="1:21" ht="14.4" customHeight="1" x14ac:dyDescent="0.3">
      <c r="A1157" s="660">
        <v>21</v>
      </c>
      <c r="B1157" s="661" t="s">
        <v>572</v>
      </c>
      <c r="C1157" s="661">
        <v>89301212</v>
      </c>
      <c r="D1157" s="740" t="s">
        <v>4044</v>
      </c>
      <c r="E1157" s="741" t="s">
        <v>2754</v>
      </c>
      <c r="F1157" s="661" t="s">
        <v>2725</v>
      </c>
      <c r="G1157" s="661" t="s">
        <v>3055</v>
      </c>
      <c r="H1157" s="661" t="s">
        <v>573</v>
      </c>
      <c r="I1157" s="661" t="s">
        <v>3579</v>
      </c>
      <c r="J1157" s="661" t="s">
        <v>3417</v>
      </c>
      <c r="K1157" s="661" t="s">
        <v>2101</v>
      </c>
      <c r="L1157" s="662">
        <v>0</v>
      </c>
      <c r="M1157" s="662">
        <v>0</v>
      </c>
      <c r="N1157" s="661">
        <v>1</v>
      </c>
      <c r="O1157" s="742">
        <v>0.5</v>
      </c>
      <c r="P1157" s="662"/>
      <c r="Q1157" s="677"/>
      <c r="R1157" s="661"/>
      <c r="S1157" s="677">
        <v>0</v>
      </c>
      <c r="T1157" s="742"/>
      <c r="U1157" s="700">
        <v>0</v>
      </c>
    </row>
    <row r="1158" spans="1:21" ht="14.4" customHeight="1" x14ac:dyDescent="0.3">
      <c r="A1158" s="660">
        <v>21</v>
      </c>
      <c r="B1158" s="661" t="s">
        <v>572</v>
      </c>
      <c r="C1158" s="661">
        <v>89301212</v>
      </c>
      <c r="D1158" s="740" t="s">
        <v>4044</v>
      </c>
      <c r="E1158" s="741" t="s">
        <v>2754</v>
      </c>
      <c r="F1158" s="661" t="s">
        <v>2725</v>
      </c>
      <c r="G1158" s="661" t="s">
        <v>3055</v>
      </c>
      <c r="H1158" s="661" t="s">
        <v>573</v>
      </c>
      <c r="I1158" s="661" t="s">
        <v>3414</v>
      </c>
      <c r="J1158" s="661" t="s">
        <v>3413</v>
      </c>
      <c r="K1158" s="661" t="s">
        <v>3415</v>
      </c>
      <c r="L1158" s="662">
        <v>0</v>
      </c>
      <c r="M1158" s="662">
        <v>0</v>
      </c>
      <c r="N1158" s="661">
        <v>1</v>
      </c>
      <c r="O1158" s="742">
        <v>1</v>
      </c>
      <c r="P1158" s="662"/>
      <c r="Q1158" s="677"/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21</v>
      </c>
      <c r="B1159" s="661" t="s">
        <v>572</v>
      </c>
      <c r="C1159" s="661">
        <v>89301212</v>
      </c>
      <c r="D1159" s="740" t="s">
        <v>4044</v>
      </c>
      <c r="E1159" s="741" t="s">
        <v>2754</v>
      </c>
      <c r="F1159" s="661" t="s">
        <v>2725</v>
      </c>
      <c r="G1159" s="661" t="s">
        <v>3055</v>
      </c>
      <c r="H1159" s="661" t="s">
        <v>573</v>
      </c>
      <c r="I1159" s="661" t="s">
        <v>3926</v>
      </c>
      <c r="J1159" s="661" t="s">
        <v>3244</v>
      </c>
      <c r="K1159" s="661" t="s">
        <v>1362</v>
      </c>
      <c r="L1159" s="662">
        <v>0</v>
      </c>
      <c r="M1159" s="662">
        <v>0</v>
      </c>
      <c r="N1159" s="661">
        <v>3</v>
      </c>
      <c r="O1159" s="742">
        <v>1</v>
      </c>
      <c r="P1159" s="662">
        <v>0</v>
      </c>
      <c r="Q1159" s="677"/>
      <c r="R1159" s="661">
        <v>3</v>
      </c>
      <c r="S1159" s="677">
        <v>1</v>
      </c>
      <c r="T1159" s="742">
        <v>1</v>
      </c>
      <c r="U1159" s="700">
        <v>1</v>
      </c>
    </row>
    <row r="1160" spans="1:21" ht="14.4" customHeight="1" x14ac:dyDescent="0.3">
      <c r="A1160" s="660">
        <v>21</v>
      </c>
      <c r="B1160" s="661" t="s">
        <v>572</v>
      </c>
      <c r="C1160" s="661">
        <v>89301212</v>
      </c>
      <c r="D1160" s="740" t="s">
        <v>4044</v>
      </c>
      <c r="E1160" s="741" t="s">
        <v>2754</v>
      </c>
      <c r="F1160" s="661" t="s">
        <v>2726</v>
      </c>
      <c r="G1160" s="661" t="s">
        <v>2825</v>
      </c>
      <c r="H1160" s="661" t="s">
        <v>573</v>
      </c>
      <c r="I1160" s="661" t="s">
        <v>3720</v>
      </c>
      <c r="J1160" s="661" t="s">
        <v>2827</v>
      </c>
      <c r="K1160" s="661"/>
      <c r="L1160" s="662">
        <v>0</v>
      </c>
      <c r="M1160" s="662">
        <v>0</v>
      </c>
      <c r="N1160" s="661">
        <v>2</v>
      </c>
      <c r="O1160" s="742">
        <v>2</v>
      </c>
      <c r="P1160" s="662">
        <v>0</v>
      </c>
      <c r="Q1160" s="677"/>
      <c r="R1160" s="661">
        <v>1</v>
      </c>
      <c r="S1160" s="677">
        <v>0.5</v>
      </c>
      <c r="T1160" s="742">
        <v>1</v>
      </c>
      <c r="U1160" s="700">
        <v>0.5</v>
      </c>
    </row>
    <row r="1161" spans="1:21" ht="14.4" customHeight="1" x14ac:dyDescent="0.3">
      <c r="A1161" s="660">
        <v>21</v>
      </c>
      <c r="B1161" s="661" t="s">
        <v>572</v>
      </c>
      <c r="C1161" s="661">
        <v>89301212</v>
      </c>
      <c r="D1161" s="740" t="s">
        <v>4044</v>
      </c>
      <c r="E1161" s="741" t="s">
        <v>2754</v>
      </c>
      <c r="F1161" s="661" t="s">
        <v>2726</v>
      </c>
      <c r="G1161" s="661" t="s">
        <v>2825</v>
      </c>
      <c r="H1161" s="661" t="s">
        <v>573</v>
      </c>
      <c r="I1161" s="661" t="s">
        <v>3188</v>
      </c>
      <c r="J1161" s="661" t="s">
        <v>2827</v>
      </c>
      <c r="K1161" s="661"/>
      <c r="L1161" s="662">
        <v>0</v>
      </c>
      <c r="M1161" s="662">
        <v>0</v>
      </c>
      <c r="N1161" s="661">
        <v>2</v>
      </c>
      <c r="O1161" s="742">
        <v>2</v>
      </c>
      <c r="P1161" s="662">
        <v>0</v>
      </c>
      <c r="Q1161" s="677"/>
      <c r="R1161" s="661">
        <v>2</v>
      </c>
      <c r="S1161" s="677">
        <v>1</v>
      </c>
      <c r="T1161" s="742">
        <v>2</v>
      </c>
      <c r="U1161" s="700">
        <v>1</v>
      </c>
    </row>
    <row r="1162" spans="1:21" ht="14.4" customHeight="1" x14ac:dyDescent="0.3">
      <c r="A1162" s="660">
        <v>21</v>
      </c>
      <c r="B1162" s="661" t="s">
        <v>572</v>
      </c>
      <c r="C1162" s="661">
        <v>89301212</v>
      </c>
      <c r="D1162" s="740" t="s">
        <v>4044</v>
      </c>
      <c r="E1162" s="741" t="s">
        <v>2754</v>
      </c>
      <c r="F1162" s="661" t="s">
        <v>2727</v>
      </c>
      <c r="G1162" s="661" t="s">
        <v>2873</v>
      </c>
      <c r="H1162" s="661" t="s">
        <v>573</v>
      </c>
      <c r="I1162" s="661" t="s">
        <v>1214</v>
      </c>
      <c r="J1162" s="661" t="s">
        <v>1215</v>
      </c>
      <c r="K1162" s="661" t="s">
        <v>1422</v>
      </c>
      <c r="L1162" s="662">
        <v>1267.1199999999999</v>
      </c>
      <c r="M1162" s="662">
        <v>5068.4799999999996</v>
      </c>
      <c r="N1162" s="661">
        <v>4</v>
      </c>
      <c r="O1162" s="742">
        <v>4</v>
      </c>
      <c r="P1162" s="662">
        <v>3801.3599999999997</v>
      </c>
      <c r="Q1162" s="677">
        <v>0.75</v>
      </c>
      <c r="R1162" s="661">
        <v>3</v>
      </c>
      <c r="S1162" s="677">
        <v>0.75</v>
      </c>
      <c r="T1162" s="742">
        <v>3</v>
      </c>
      <c r="U1162" s="700">
        <v>0.75</v>
      </c>
    </row>
    <row r="1163" spans="1:21" ht="14.4" customHeight="1" x14ac:dyDescent="0.3">
      <c r="A1163" s="660">
        <v>21</v>
      </c>
      <c r="B1163" s="661" t="s">
        <v>572</v>
      </c>
      <c r="C1163" s="661">
        <v>89301212</v>
      </c>
      <c r="D1163" s="740" t="s">
        <v>4044</v>
      </c>
      <c r="E1163" s="741" t="s">
        <v>2755</v>
      </c>
      <c r="F1163" s="661" t="s">
        <v>2725</v>
      </c>
      <c r="G1163" s="661" t="s">
        <v>2996</v>
      </c>
      <c r="H1163" s="661" t="s">
        <v>573</v>
      </c>
      <c r="I1163" s="661" t="s">
        <v>838</v>
      </c>
      <c r="J1163" s="661" t="s">
        <v>3279</v>
      </c>
      <c r="K1163" s="661" t="s">
        <v>1510</v>
      </c>
      <c r="L1163" s="662">
        <v>0</v>
      </c>
      <c r="M1163" s="662">
        <v>0</v>
      </c>
      <c r="N1163" s="661">
        <v>1</v>
      </c>
      <c r="O1163" s="742">
        <v>0.5</v>
      </c>
      <c r="P1163" s="662"/>
      <c r="Q1163" s="677"/>
      <c r="R1163" s="661"/>
      <c r="S1163" s="677">
        <v>0</v>
      </c>
      <c r="T1163" s="742"/>
      <c r="U1163" s="700">
        <v>0</v>
      </c>
    </row>
    <row r="1164" spans="1:21" ht="14.4" customHeight="1" x14ac:dyDescent="0.3">
      <c r="A1164" s="660">
        <v>21</v>
      </c>
      <c r="B1164" s="661" t="s">
        <v>572</v>
      </c>
      <c r="C1164" s="661">
        <v>89301212</v>
      </c>
      <c r="D1164" s="740" t="s">
        <v>4044</v>
      </c>
      <c r="E1164" s="741" t="s">
        <v>2755</v>
      </c>
      <c r="F1164" s="661" t="s">
        <v>2725</v>
      </c>
      <c r="G1164" s="661" t="s">
        <v>3350</v>
      </c>
      <c r="H1164" s="661" t="s">
        <v>573</v>
      </c>
      <c r="I1164" s="661" t="s">
        <v>932</v>
      </c>
      <c r="J1164" s="661" t="s">
        <v>933</v>
      </c>
      <c r="K1164" s="661" t="s">
        <v>934</v>
      </c>
      <c r="L1164" s="662">
        <v>59.78</v>
      </c>
      <c r="M1164" s="662">
        <v>59.78</v>
      </c>
      <c r="N1164" s="661">
        <v>1</v>
      </c>
      <c r="O1164" s="742">
        <v>1</v>
      </c>
      <c r="P1164" s="662"/>
      <c r="Q1164" s="677">
        <v>0</v>
      </c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21</v>
      </c>
      <c r="B1165" s="661" t="s">
        <v>572</v>
      </c>
      <c r="C1165" s="661">
        <v>89301212</v>
      </c>
      <c r="D1165" s="740" t="s">
        <v>4044</v>
      </c>
      <c r="E1165" s="741" t="s">
        <v>2755</v>
      </c>
      <c r="F1165" s="661" t="s">
        <v>2725</v>
      </c>
      <c r="G1165" s="661" t="s">
        <v>3927</v>
      </c>
      <c r="H1165" s="661" t="s">
        <v>573</v>
      </c>
      <c r="I1165" s="661" t="s">
        <v>3928</v>
      </c>
      <c r="J1165" s="661" t="s">
        <v>3929</v>
      </c>
      <c r="K1165" s="661" t="s">
        <v>3930</v>
      </c>
      <c r="L1165" s="662">
        <v>181.67</v>
      </c>
      <c r="M1165" s="662">
        <v>181.67</v>
      </c>
      <c r="N1165" s="661">
        <v>1</v>
      </c>
      <c r="O1165" s="742">
        <v>1</v>
      </c>
      <c r="P1165" s="662"/>
      <c r="Q1165" s="677">
        <v>0</v>
      </c>
      <c r="R1165" s="661"/>
      <c r="S1165" s="677">
        <v>0</v>
      </c>
      <c r="T1165" s="742"/>
      <c r="U1165" s="700">
        <v>0</v>
      </c>
    </row>
    <row r="1166" spans="1:21" ht="14.4" customHeight="1" x14ac:dyDescent="0.3">
      <c r="A1166" s="660">
        <v>21</v>
      </c>
      <c r="B1166" s="661" t="s">
        <v>572</v>
      </c>
      <c r="C1166" s="661">
        <v>89301212</v>
      </c>
      <c r="D1166" s="740" t="s">
        <v>4044</v>
      </c>
      <c r="E1166" s="741" t="s">
        <v>2755</v>
      </c>
      <c r="F1166" s="661" t="s">
        <v>2725</v>
      </c>
      <c r="G1166" s="661" t="s">
        <v>2765</v>
      </c>
      <c r="H1166" s="661" t="s">
        <v>573</v>
      </c>
      <c r="I1166" s="661" t="s">
        <v>1744</v>
      </c>
      <c r="J1166" s="661" t="s">
        <v>726</v>
      </c>
      <c r="K1166" s="661" t="s">
        <v>1745</v>
      </c>
      <c r="L1166" s="662">
        <v>93.71</v>
      </c>
      <c r="M1166" s="662">
        <v>93.71</v>
      </c>
      <c r="N1166" s="661">
        <v>1</v>
      </c>
      <c r="O1166" s="742">
        <v>1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21</v>
      </c>
      <c r="B1167" s="661" t="s">
        <v>572</v>
      </c>
      <c r="C1167" s="661">
        <v>89301212</v>
      </c>
      <c r="D1167" s="740" t="s">
        <v>4044</v>
      </c>
      <c r="E1167" s="741" t="s">
        <v>2755</v>
      </c>
      <c r="F1167" s="661" t="s">
        <v>2725</v>
      </c>
      <c r="G1167" s="661" t="s">
        <v>2973</v>
      </c>
      <c r="H1167" s="661" t="s">
        <v>1429</v>
      </c>
      <c r="I1167" s="661" t="s">
        <v>3175</v>
      </c>
      <c r="J1167" s="661" t="s">
        <v>2975</v>
      </c>
      <c r="K1167" s="661" t="s">
        <v>3176</v>
      </c>
      <c r="L1167" s="662">
        <v>492.3</v>
      </c>
      <c r="M1167" s="662">
        <v>492.3</v>
      </c>
      <c r="N1167" s="661">
        <v>1</v>
      </c>
      <c r="O1167" s="742">
        <v>0.5</v>
      </c>
      <c r="P1167" s="662"/>
      <c r="Q1167" s="677">
        <v>0</v>
      </c>
      <c r="R1167" s="661"/>
      <c r="S1167" s="677">
        <v>0</v>
      </c>
      <c r="T1167" s="742"/>
      <c r="U1167" s="700">
        <v>0</v>
      </c>
    </row>
    <row r="1168" spans="1:21" ht="14.4" customHeight="1" x14ac:dyDescent="0.3">
      <c r="A1168" s="660">
        <v>21</v>
      </c>
      <c r="B1168" s="661" t="s">
        <v>572</v>
      </c>
      <c r="C1168" s="661">
        <v>89301212</v>
      </c>
      <c r="D1168" s="740" t="s">
        <v>4044</v>
      </c>
      <c r="E1168" s="741" t="s">
        <v>2756</v>
      </c>
      <c r="F1168" s="661" t="s">
        <v>2725</v>
      </c>
      <c r="G1168" s="661" t="s">
        <v>2880</v>
      </c>
      <c r="H1168" s="661" t="s">
        <v>1429</v>
      </c>
      <c r="I1168" s="661" t="s">
        <v>1494</v>
      </c>
      <c r="J1168" s="661" t="s">
        <v>2661</v>
      </c>
      <c r="K1168" s="661" t="s">
        <v>2662</v>
      </c>
      <c r="L1168" s="662">
        <v>6.68</v>
      </c>
      <c r="M1168" s="662">
        <v>6.68</v>
      </c>
      <c r="N1168" s="661">
        <v>1</v>
      </c>
      <c r="O1168" s="742">
        <v>0.5</v>
      </c>
      <c r="P1168" s="662">
        <v>6.68</v>
      </c>
      <c r="Q1168" s="677">
        <v>1</v>
      </c>
      <c r="R1168" s="661">
        <v>1</v>
      </c>
      <c r="S1168" s="677">
        <v>1</v>
      </c>
      <c r="T1168" s="742">
        <v>0.5</v>
      </c>
      <c r="U1168" s="700">
        <v>1</v>
      </c>
    </row>
    <row r="1169" spans="1:21" ht="14.4" customHeight="1" x14ac:dyDescent="0.3">
      <c r="A1169" s="660">
        <v>21</v>
      </c>
      <c r="B1169" s="661" t="s">
        <v>572</v>
      </c>
      <c r="C1169" s="661">
        <v>89301212</v>
      </c>
      <c r="D1169" s="740" t="s">
        <v>4044</v>
      </c>
      <c r="E1169" s="741" t="s">
        <v>2756</v>
      </c>
      <c r="F1169" s="661" t="s">
        <v>2725</v>
      </c>
      <c r="G1169" s="661" t="s">
        <v>2830</v>
      </c>
      <c r="H1169" s="661" t="s">
        <v>1429</v>
      </c>
      <c r="I1169" s="661" t="s">
        <v>1659</v>
      </c>
      <c r="J1169" s="661" t="s">
        <v>1687</v>
      </c>
      <c r="K1169" s="661" t="s">
        <v>2635</v>
      </c>
      <c r="L1169" s="662">
        <v>150.04</v>
      </c>
      <c r="M1169" s="662">
        <v>450.12</v>
      </c>
      <c r="N1169" s="661">
        <v>3</v>
      </c>
      <c r="O1169" s="742">
        <v>0.5</v>
      </c>
      <c r="P1169" s="662"/>
      <c r="Q1169" s="677">
        <v>0</v>
      </c>
      <c r="R1169" s="661"/>
      <c r="S1169" s="677">
        <v>0</v>
      </c>
      <c r="T1169" s="742"/>
      <c r="U1169" s="700">
        <v>0</v>
      </c>
    </row>
    <row r="1170" spans="1:21" ht="14.4" customHeight="1" x14ac:dyDescent="0.3">
      <c r="A1170" s="660">
        <v>21</v>
      </c>
      <c r="B1170" s="661" t="s">
        <v>572</v>
      </c>
      <c r="C1170" s="661">
        <v>89301212</v>
      </c>
      <c r="D1170" s="740" t="s">
        <v>4044</v>
      </c>
      <c r="E1170" s="741" t="s">
        <v>2756</v>
      </c>
      <c r="F1170" s="661" t="s">
        <v>2725</v>
      </c>
      <c r="G1170" s="661" t="s">
        <v>2830</v>
      </c>
      <c r="H1170" s="661" t="s">
        <v>1429</v>
      </c>
      <c r="I1170" s="661" t="s">
        <v>1659</v>
      </c>
      <c r="J1170" s="661" t="s">
        <v>1687</v>
      </c>
      <c r="K1170" s="661" t="s">
        <v>2635</v>
      </c>
      <c r="L1170" s="662">
        <v>154.36000000000001</v>
      </c>
      <c r="M1170" s="662">
        <v>154.36000000000001</v>
      </c>
      <c r="N1170" s="661">
        <v>1</v>
      </c>
      <c r="O1170" s="742">
        <v>1</v>
      </c>
      <c r="P1170" s="662">
        <v>154.36000000000001</v>
      </c>
      <c r="Q1170" s="677">
        <v>1</v>
      </c>
      <c r="R1170" s="661">
        <v>1</v>
      </c>
      <c r="S1170" s="677">
        <v>1</v>
      </c>
      <c r="T1170" s="742">
        <v>1</v>
      </c>
      <c r="U1170" s="700">
        <v>1</v>
      </c>
    </row>
    <row r="1171" spans="1:21" ht="14.4" customHeight="1" x14ac:dyDescent="0.3">
      <c r="A1171" s="660">
        <v>21</v>
      </c>
      <c r="B1171" s="661" t="s">
        <v>572</v>
      </c>
      <c r="C1171" s="661">
        <v>89301212</v>
      </c>
      <c r="D1171" s="740" t="s">
        <v>4044</v>
      </c>
      <c r="E1171" s="741" t="s">
        <v>2756</v>
      </c>
      <c r="F1171" s="661" t="s">
        <v>2725</v>
      </c>
      <c r="G1171" s="661" t="s">
        <v>2830</v>
      </c>
      <c r="H1171" s="661" t="s">
        <v>573</v>
      </c>
      <c r="I1171" s="661" t="s">
        <v>3931</v>
      </c>
      <c r="J1171" s="661" t="s">
        <v>3932</v>
      </c>
      <c r="K1171" s="661" t="s">
        <v>2693</v>
      </c>
      <c r="L1171" s="662">
        <v>107.86</v>
      </c>
      <c r="M1171" s="662">
        <v>107.86</v>
      </c>
      <c r="N1171" s="661">
        <v>1</v>
      </c>
      <c r="O1171" s="742">
        <v>1</v>
      </c>
      <c r="P1171" s="662"/>
      <c r="Q1171" s="677">
        <v>0</v>
      </c>
      <c r="R1171" s="661"/>
      <c r="S1171" s="677">
        <v>0</v>
      </c>
      <c r="T1171" s="742"/>
      <c r="U1171" s="700">
        <v>0</v>
      </c>
    </row>
    <row r="1172" spans="1:21" ht="14.4" customHeight="1" x14ac:dyDescent="0.3">
      <c r="A1172" s="660">
        <v>21</v>
      </c>
      <c r="B1172" s="661" t="s">
        <v>572</v>
      </c>
      <c r="C1172" s="661">
        <v>89301212</v>
      </c>
      <c r="D1172" s="740" t="s">
        <v>4044</v>
      </c>
      <c r="E1172" s="741" t="s">
        <v>2756</v>
      </c>
      <c r="F1172" s="661" t="s">
        <v>2725</v>
      </c>
      <c r="G1172" s="661" t="s">
        <v>2895</v>
      </c>
      <c r="H1172" s="661" t="s">
        <v>1429</v>
      </c>
      <c r="I1172" s="661" t="s">
        <v>1519</v>
      </c>
      <c r="J1172" s="661" t="s">
        <v>1520</v>
      </c>
      <c r="K1172" s="661" t="s">
        <v>2629</v>
      </c>
      <c r="L1172" s="662">
        <v>65.989999999999995</v>
      </c>
      <c r="M1172" s="662">
        <v>65.989999999999995</v>
      </c>
      <c r="N1172" s="661">
        <v>1</v>
      </c>
      <c r="O1172" s="742">
        <v>0.5</v>
      </c>
      <c r="P1172" s="662"/>
      <c r="Q1172" s="677">
        <v>0</v>
      </c>
      <c r="R1172" s="661"/>
      <c r="S1172" s="677">
        <v>0</v>
      </c>
      <c r="T1172" s="742"/>
      <c r="U1172" s="700">
        <v>0</v>
      </c>
    </row>
    <row r="1173" spans="1:21" ht="14.4" customHeight="1" x14ac:dyDescent="0.3">
      <c r="A1173" s="660">
        <v>21</v>
      </c>
      <c r="B1173" s="661" t="s">
        <v>572</v>
      </c>
      <c r="C1173" s="661">
        <v>89301212</v>
      </c>
      <c r="D1173" s="740" t="s">
        <v>4044</v>
      </c>
      <c r="E1173" s="741" t="s">
        <v>2756</v>
      </c>
      <c r="F1173" s="661" t="s">
        <v>2725</v>
      </c>
      <c r="G1173" s="661" t="s">
        <v>2791</v>
      </c>
      <c r="H1173" s="661" t="s">
        <v>573</v>
      </c>
      <c r="I1173" s="661" t="s">
        <v>882</v>
      </c>
      <c r="J1173" s="661" t="s">
        <v>2793</v>
      </c>
      <c r="K1173" s="661" t="s">
        <v>2795</v>
      </c>
      <c r="L1173" s="662">
        <v>63.7</v>
      </c>
      <c r="M1173" s="662">
        <v>63.7</v>
      </c>
      <c r="N1173" s="661">
        <v>1</v>
      </c>
      <c r="O1173" s="742">
        <v>0.5</v>
      </c>
      <c r="P1173" s="662">
        <v>63.7</v>
      </c>
      <c r="Q1173" s="677">
        <v>1</v>
      </c>
      <c r="R1173" s="661">
        <v>1</v>
      </c>
      <c r="S1173" s="677">
        <v>1</v>
      </c>
      <c r="T1173" s="742">
        <v>0.5</v>
      </c>
      <c r="U1173" s="700">
        <v>1</v>
      </c>
    </row>
    <row r="1174" spans="1:21" ht="14.4" customHeight="1" x14ac:dyDescent="0.3">
      <c r="A1174" s="660">
        <v>21</v>
      </c>
      <c r="B1174" s="661" t="s">
        <v>572</v>
      </c>
      <c r="C1174" s="661">
        <v>89301212</v>
      </c>
      <c r="D1174" s="740" t="s">
        <v>4044</v>
      </c>
      <c r="E1174" s="741" t="s">
        <v>2756</v>
      </c>
      <c r="F1174" s="661" t="s">
        <v>2725</v>
      </c>
      <c r="G1174" s="661" t="s">
        <v>2899</v>
      </c>
      <c r="H1174" s="661" t="s">
        <v>573</v>
      </c>
      <c r="I1174" s="661" t="s">
        <v>2900</v>
      </c>
      <c r="J1174" s="661" t="s">
        <v>2901</v>
      </c>
      <c r="K1174" s="661" t="s">
        <v>2902</v>
      </c>
      <c r="L1174" s="662">
        <v>0</v>
      </c>
      <c r="M1174" s="662">
        <v>0</v>
      </c>
      <c r="N1174" s="661">
        <v>1</v>
      </c>
      <c r="O1174" s="742">
        <v>0.5</v>
      </c>
      <c r="P1174" s="662">
        <v>0</v>
      </c>
      <c r="Q1174" s="677"/>
      <c r="R1174" s="661">
        <v>1</v>
      </c>
      <c r="S1174" s="677">
        <v>1</v>
      </c>
      <c r="T1174" s="742">
        <v>0.5</v>
      </c>
      <c r="U1174" s="700">
        <v>1</v>
      </c>
    </row>
    <row r="1175" spans="1:21" ht="14.4" customHeight="1" x14ac:dyDescent="0.3">
      <c r="A1175" s="660">
        <v>21</v>
      </c>
      <c r="B1175" s="661" t="s">
        <v>572</v>
      </c>
      <c r="C1175" s="661">
        <v>89301212</v>
      </c>
      <c r="D1175" s="740" t="s">
        <v>4044</v>
      </c>
      <c r="E1175" s="741" t="s">
        <v>2756</v>
      </c>
      <c r="F1175" s="661" t="s">
        <v>2725</v>
      </c>
      <c r="G1175" s="661" t="s">
        <v>3933</v>
      </c>
      <c r="H1175" s="661" t="s">
        <v>573</v>
      </c>
      <c r="I1175" s="661" t="s">
        <v>3934</v>
      </c>
      <c r="J1175" s="661" t="s">
        <v>3935</v>
      </c>
      <c r="K1175" s="661" t="s">
        <v>762</v>
      </c>
      <c r="L1175" s="662">
        <v>253.41</v>
      </c>
      <c r="M1175" s="662">
        <v>253.41</v>
      </c>
      <c r="N1175" s="661">
        <v>1</v>
      </c>
      <c r="O1175" s="742">
        <v>1</v>
      </c>
      <c r="P1175" s="662"/>
      <c r="Q1175" s="677">
        <v>0</v>
      </c>
      <c r="R1175" s="661"/>
      <c r="S1175" s="677">
        <v>0</v>
      </c>
      <c r="T1175" s="742"/>
      <c r="U1175" s="700">
        <v>0</v>
      </c>
    </row>
    <row r="1176" spans="1:21" ht="14.4" customHeight="1" x14ac:dyDescent="0.3">
      <c r="A1176" s="660">
        <v>21</v>
      </c>
      <c r="B1176" s="661" t="s">
        <v>572</v>
      </c>
      <c r="C1176" s="661">
        <v>89301212</v>
      </c>
      <c r="D1176" s="740" t="s">
        <v>4044</v>
      </c>
      <c r="E1176" s="741" t="s">
        <v>2756</v>
      </c>
      <c r="F1176" s="661" t="s">
        <v>2725</v>
      </c>
      <c r="G1176" s="661" t="s">
        <v>2988</v>
      </c>
      <c r="H1176" s="661" t="s">
        <v>573</v>
      </c>
      <c r="I1176" s="661" t="s">
        <v>3670</v>
      </c>
      <c r="J1176" s="661" t="s">
        <v>1633</v>
      </c>
      <c r="K1176" s="661" t="s">
        <v>3671</v>
      </c>
      <c r="L1176" s="662">
        <v>0</v>
      </c>
      <c r="M1176" s="662">
        <v>0</v>
      </c>
      <c r="N1176" s="661">
        <v>1</v>
      </c>
      <c r="O1176" s="742">
        <v>0.5</v>
      </c>
      <c r="P1176" s="662"/>
      <c r="Q1176" s="677"/>
      <c r="R1176" s="661"/>
      <c r="S1176" s="677">
        <v>0</v>
      </c>
      <c r="T1176" s="742"/>
      <c r="U1176" s="700">
        <v>0</v>
      </c>
    </row>
    <row r="1177" spans="1:21" ht="14.4" customHeight="1" x14ac:dyDescent="0.3">
      <c r="A1177" s="660">
        <v>21</v>
      </c>
      <c r="B1177" s="661" t="s">
        <v>572</v>
      </c>
      <c r="C1177" s="661">
        <v>89301212</v>
      </c>
      <c r="D1177" s="740" t="s">
        <v>4044</v>
      </c>
      <c r="E1177" s="741" t="s">
        <v>2756</v>
      </c>
      <c r="F1177" s="661" t="s">
        <v>2725</v>
      </c>
      <c r="G1177" s="661" t="s">
        <v>3448</v>
      </c>
      <c r="H1177" s="661" t="s">
        <v>1429</v>
      </c>
      <c r="I1177" s="661" t="s">
        <v>3936</v>
      </c>
      <c r="J1177" s="661" t="s">
        <v>2224</v>
      </c>
      <c r="K1177" s="661" t="s">
        <v>3450</v>
      </c>
      <c r="L1177" s="662">
        <v>164.94</v>
      </c>
      <c r="M1177" s="662">
        <v>164.94</v>
      </c>
      <c r="N1177" s="661">
        <v>1</v>
      </c>
      <c r="O1177" s="742">
        <v>0.5</v>
      </c>
      <c r="P1177" s="662">
        <v>164.94</v>
      </c>
      <c r="Q1177" s="677">
        <v>1</v>
      </c>
      <c r="R1177" s="661">
        <v>1</v>
      </c>
      <c r="S1177" s="677">
        <v>1</v>
      </c>
      <c r="T1177" s="742">
        <v>0.5</v>
      </c>
      <c r="U1177" s="700">
        <v>1</v>
      </c>
    </row>
    <row r="1178" spans="1:21" ht="14.4" customHeight="1" x14ac:dyDescent="0.3">
      <c r="A1178" s="660">
        <v>21</v>
      </c>
      <c r="B1178" s="661" t="s">
        <v>572</v>
      </c>
      <c r="C1178" s="661">
        <v>89301212</v>
      </c>
      <c r="D1178" s="740" t="s">
        <v>4044</v>
      </c>
      <c r="E1178" s="741" t="s">
        <v>2756</v>
      </c>
      <c r="F1178" s="661" t="s">
        <v>2725</v>
      </c>
      <c r="G1178" s="661" t="s">
        <v>3937</v>
      </c>
      <c r="H1178" s="661" t="s">
        <v>1429</v>
      </c>
      <c r="I1178" s="661" t="s">
        <v>2272</v>
      </c>
      <c r="J1178" s="661" t="s">
        <v>1444</v>
      </c>
      <c r="K1178" s="661" t="s">
        <v>1408</v>
      </c>
      <c r="L1178" s="662">
        <v>77.790000000000006</v>
      </c>
      <c r="M1178" s="662">
        <v>77.790000000000006</v>
      </c>
      <c r="N1178" s="661">
        <v>1</v>
      </c>
      <c r="O1178" s="742">
        <v>0.5</v>
      </c>
      <c r="P1178" s="662">
        <v>77.790000000000006</v>
      </c>
      <c r="Q1178" s="677">
        <v>1</v>
      </c>
      <c r="R1178" s="661">
        <v>1</v>
      </c>
      <c r="S1178" s="677">
        <v>1</v>
      </c>
      <c r="T1178" s="742">
        <v>0.5</v>
      </c>
      <c r="U1178" s="700">
        <v>1</v>
      </c>
    </row>
    <row r="1179" spans="1:21" ht="14.4" customHeight="1" x14ac:dyDescent="0.3">
      <c r="A1179" s="660">
        <v>21</v>
      </c>
      <c r="B1179" s="661" t="s">
        <v>572</v>
      </c>
      <c r="C1179" s="661">
        <v>89301212</v>
      </c>
      <c r="D1179" s="740" t="s">
        <v>4044</v>
      </c>
      <c r="E1179" s="741" t="s">
        <v>2756</v>
      </c>
      <c r="F1179" s="661" t="s">
        <v>2725</v>
      </c>
      <c r="G1179" s="661" t="s">
        <v>2903</v>
      </c>
      <c r="H1179" s="661" t="s">
        <v>573</v>
      </c>
      <c r="I1179" s="661" t="s">
        <v>870</v>
      </c>
      <c r="J1179" s="661" t="s">
        <v>871</v>
      </c>
      <c r="K1179" s="661" t="s">
        <v>2942</v>
      </c>
      <c r="L1179" s="662">
        <v>0</v>
      </c>
      <c r="M1179" s="662">
        <v>0</v>
      </c>
      <c r="N1179" s="661">
        <v>2</v>
      </c>
      <c r="O1179" s="742">
        <v>2</v>
      </c>
      <c r="P1179" s="662"/>
      <c r="Q1179" s="677"/>
      <c r="R1179" s="661"/>
      <c r="S1179" s="677">
        <v>0</v>
      </c>
      <c r="T1179" s="742"/>
      <c r="U1179" s="700">
        <v>0</v>
      </c>
    </row>
    <row r="1180" spans="1:21" ht="14.4" customHeight="1" x14ac:dyDescent="0.3">
      <c r="A1180" s="660">
        <v>21</v>
      </c>
      <c r="B1180" s="661" t="s">
        <v>572</v>
      </c>
      <c r="C1180" s="661">
        <v>89301212</v>
      </c>
      <c r="D1180" s="740" t="s">
        <v>4044</v>
      </c>
      <c r="E1180" s="741" t="s">
        <v>2756</v>
      </c>
      <c r="F1180" s="661" t="s">
        <v>2725</v>
      </c>
      <c r="G1180" s="661" t="s">
        <v>3350</v>
      </c>
      <c r="H1180" s="661" t="s">
        <v>573</v>
      </c>
      <c r="I1180" s="661" t="s">
        <v>3938</v>
      </c>
      <c r="J1180" s="661" t="s">
        <v>3939</v>
      </c>
      <c r="K1180" s="661" t="s">
        <v>3353</v>
      </c>
      <c r="L1180" s="662">
        <v>0</v>
      </c>
      <c r="M1180" s="662">
        <v>0</v>
      </c>
      <c r="N1180" s="661">
        <v>2</v>
      </c>
      <c r="O1180" s="742">
        <v>0.5</v>
      </c>
      <c r="P1180" s="662"/>
      <c r="Q1180" s="677"/>
      <c r="R1180" s="661"/>
      <c r="S1180" s="677">
        <v>0</v>
      </c>
      <c r="T1180" s="742"/>
      <c r="U1180" s="700">
        <v>0</v>
      </c>
    </row>
    <row r="1181" spans="1:21" ht="14.4" customHeight="1" x14ac:dyDescent="0.3">
      <c r="A1181" s="660">
        <v>21</v>
      </c>
      <c r="B1181" s="661" t="s">
        <v>572</v>
      </c>
      <c r="C1181" s="661">
        <v>89301212</v>
      </c>
      <c r="D1181" s="740" t="s">
        <v>4044</v>
      </c>
      <c r="E1181" s="741" t="s">
        <v>2756</v>
      </c>
      <c r="F1181" s="661" t="s">
        <v>2725</v>
      </c>
      <c r="G1181" s="661" t="s">
        <v>2771</v>
      </c>
      <c r="H1181" s="661" t="s">
        <v>573</v>
      </c>
      <c r="I1181" s="661" t="s">
        <v>855</v>
      </c>
      <c r="J1181" s="661" t="s">
        <v>2772</v>
      </c>
      <c r="K1181" s="661" t="s">
        <v>2773</v>
      </c>
      <c r="L1181" s="662">
        <v>53.57</v>
      </c>
      <c r="M1181" s="662">
        <v>107.14</v>
      </c>
      <c r="N1181" s="661">
        <v>2</v>
      </c>
      <c r="O1181" s="742">
        <v>1.5</v>
      </c>
      <c r="P1181" s="662">
        <v>107.14</v>
      </c>
      <c r="Q1181" s="677">
        <v>1</v>
      </c>
      <c r="R1181" s="661">
        <v>2</v>
      </c>
      <c r="S1181" s="677">
        <v>1</v>
      </c>
      <c r="T1181" s="742">
        <v>1.5</v>
      </c>
      <c r="U1181" s="700">
        <v>1</v>
      </c>
    </row>
    <row r="1182" spans="1:21" ht="14.4" customHeight="1" x14ac:dyDescent="0.3">
      <c r="A1182" s="660">
        <v>21</v>
      </c>
      <c r="B1182" s="661" t="s">
        <v>572</v>
      </c>
      <c r="C1182" s="661">
        <v>89301212</v>
      </c>
      <c r="D1182" s="740" t="s">
        <v>4044</v>
      </c>
      <c r="E1182" s="741" t="s">
        <v>2756</v>
      </c>
      <c r="F1182" s="661" t="s">
        <v>2725</v>
      </c>
      <c r="G1182" s="661" t="s">
        <v>2813</v>
      </c>
      <c r="H1182" s="661" t="s">
        <v>1429</v>
      </c>
      <c r="I1182" s="661" t="s">
        <v>1480</v>
      </c>
      <c r="J1182" s="661" t="s">
        <v>1481</v>
      </c>
      <c r="K1182" s="661" t="s">
        <v>2622</v>
      </c>
      <c r="L1182" s="662">
        <v>1385.62</v>
      </c>
      <c r="M1182" s="662">
        <v>5542.48</v>
      </c>
      <c r="N1182" s="661">
        <v>4</v>
      </c>
      <c r="O1182" s="742">
        <v>2</v>
      </c>
      <c r="P1182" s="662">
        <v>5542.48</v>
      </c>
      <c r="Q1182" s="677">
        <v>1</v>
      </c>
      <c r="R1182" s="661">
        <v>4</v>
      </c>
      <c r="S1182" s="677">
        <v>1</v>
      </c>
      <c r="T1182" s="742">
        <v>2</v>
      </c>
      <c r="U1182" s="700">
        <v>1</v>
      </c>
    </row>
    <row r="1183" spans="1:21" ht="14.4" customHeight="1" x14ac:dyDescent="0.3">
      <c r="A1183" s="660">
        <v>21</v>
      </c>
      <c r="B1183" s="661" t="s">
        <v>572</v>
      </c>
      <c r="C1183" s="661">
        <v>89301212</v>
      </c>
      <c r="D1183" s="740" t="s">
        <v>4044</v>
      </c>
      <c r="E1183" s="741" t="s">
        <v>2756</v>
      </c>
      <c r="F1183" s="661" t="s">
        <v>2725</v>
      </c>
      <c r="G1183" s="661" t="s">
        <v>2765</v>
      </c>
      <c r="H1183" s="661" t="s">
        <v>573</v>
      </c>
      <c r="I1183" s="661" t="s">
        <v>2814</v>
      </c>
      <c r="J1183" s="661" t="s">
        <v>726</v>
      </c>
      <c r="K1183" s="661" t="s">
        <v>727</v>
      </c>
      <c r="L1183" s="662">
        <v>0</v>
      </c>
      <c r="M1183" s="662">
        <v>0</v>
      </c>
      <c r="N1183" s="661">
        <v>1</v>
      </c>
      <c r="O1183" s="742">
        <v>1</v>
      </c>
      <c r="P1183" s="662"/>
      <c r="Q1183" s="677"/>
      <c r="R1183" s="661"/>
      <c r="S1183" s="677">
        <v>0</v>
      </c>
      <c r="T1183" s="742"/>
      <c r="U1183" s="700">
        <v>0</v>
      </c>
    </row>
    <row r="1184" spans="1:21" ht="14.4" customHeight="1" x14ac:dyDescent="0.3">
      <c r="A1184" s="660">
        <v>21</v>
      </c>
      <c r="B1184" s="661" t="s">
        <v>572</v>
      </c>
      <c r="C1184" s="661">
        <v>89301212</v>
      </c>
      <c r="D1184" s="740" t="s">
        <v>4044</v>
      </c>
      <c r="E1184" s="741" t="s">
        <v>2756</v>
      </c>
      <c r="F1184" s="661" t="s">
        <v>2725</v>
      </c>
      <c r="G1184" s="661" t="s">
        <v>2765</v>
      </c>
      <c r="H1184" s="661" t="s">
        <v>573</v>
      </c>
      <c r="I1184" s="661" t="s">
        <v>2883</v>
      </c>
      <c r="J1184" s="661" t="s">
        <v>2767</v>
      </c>
      <c r="K1184" s="661" t="s">
        <v>727</v>
      </c>
      <c r="L1184" s="662">
        <v>301.2</v>
      </c>
      <c r="M1184" s="662">
        <v>301.2</v>
      </c>
      <c r="N1184" s="661">
        <v>1</v>
      </c>
      <c r="O1184" s="742">
        <v>0.5</v>
      </c>
      <c r="P1184" s="662"/>
      <c r="Q1184" s="677">
        <v>0</v>
      </c>
      <c r="R1184" s="661"/>
      <c r="S1184" s="677">
        <v>0</v>
      </c>
      <c r="T1184" s="742"/>
      <c r="U1184" s="700">
        <v>0</v>
      </c>
    </row>
    <row r="1185" spans="1:21" ht="14.4" customHeight="1" x14ac:dyDescent="0.3">
      <c r="A1185" s="660">
        <v>21</v>
      </c>
      <c r="B1185" s="661" t="s">
        <v>572</v>
      </c>
      <c r="C1185" s="661">
        <v>89301212</v>
      </c>
      <c r="D1185" s="740" t="s">
        <v>4044</v>
      </c>
      <c r="E1185" s="741" t="s">
        <v>2756</v>
      </c>
      <c r="F1185" s="661" t="s">
        <v>2725</v>
      </c>
      <c r="G1185" s="661" t="s">
        <v>2765</v>
      </c>
      <c r="H1185" s="661" t="s">
        <v>573</v>
      </c>
      <c r="I1185" s="661" t="s">
        <v>725</v>
      </c>
      <c r="J1185" s="661" t="s">
        <v>726</v>
      </c>
      <c r="K1185" s="661" t="s">
        <v>727</v>
      </c>
      <c r="L1185" s="662">
        <v>301.2</v>
      </c>
      <c r="M1185" s="662">
        <v>301.2</v>
      </c>
      <c r="N1185" s="661">
        <v>1</v>
      </c>
      <c r="O1185" s="742">
        <v>0.5</v>
      </c>
      <c r="P1185" s="662">
        <v>301.2</v>
      </c>
      <c r="Q1185" s="677">
        <v>1</v>
      </c>
      <c r="R1185" s="661">
        <v>1</v>
      </c>
      <c r="S1185" s="677">
        <v>1</v>
      </c>
      <c r="T1185" s="742">
        <v>0.5</v>
      </c>
      <c r="U1185" s="700">
        <v>1</v>
      </c>
    </row>
    <row r="1186" spans="1:21" ht="14.4" customHeight="1" x14ac:dyDescent="0.3">
      <c r="A1186" s="660">
        <v>21</v>
      </c>
      <c r="B1186" s="661" t="s">
        <v>572</v>
      </c>
      <c r="C1186" s="661">
        <v>89301212</v>
      </c>
      <c r="D1186" s="740" t="s">
        <v>4044</v>
      </c>
      <c r="E1186" s="741" t="s">
        <v>2756</v>
      </c>
      <c r="F1186" s="661" t="s">
        <v>2725</v>
      </c>
      <c r="G1186" s="661" t="s">
        <v>3388</v>
      </c>
      <c r="H1186" s="661" t="s">
        <v>1429</v>
      </c>
      <c r="I1186" s="661" t="s">
        <v>1512</v>
      </c>
      <c r="J1186" s="661" t="s">
        <v>1513</v>
      </c>
      <c r="K1186" s="661" t="s">
        <v>1514</v>
      </c>
      <c r="L1186" s="662">
        <v>48.27</v>
      </c>
      <c r="M1186" s="662">
        <v>48.27</v>
      </c>
      <c r="N1186" s="661">
        <v>1</v>
      </c>
      <c r="O1186" s="742">
        <v>0.5</v>
      </c>
      <c r="P1186" s="662"/>
      <c r="Q1186" s="677">
        <v>0</v>
      </c>
      <c r="R1186" s="661"/>
      <c r="S1186" s="677">
        <v>0</v>
      </c>
      <c r="T1186" s="742"/>
      <c r="U1186" s="700">
        <v>0</v>
      </c>
    </row>
    <row r="1187" spans="1:21" ht="14.4" customHeight="1" x14ac:dyDescent="0.3">
      <c r="A1187" s="660">
        <v>21</v>
      </c>
      <c r="B1187" s="661" t="s">
        <v>572</v>
      </c>
      <c r="C1187" s="661">
        <v>89301212</v>
      </c>
      <c r="D1187" s="740" t="s">
        <v>4044</v>
      </c>
      <c r="E1187" s="741" t="s">
        <v>2756</v>
      </c>
      <c r="F1187" s="661" t="s">
        <v>2725</v>
      </c>
      <c r="G1187" s="661" t="s">
        <v>2918</v>
      </c>
      <c r="H1187" s="661" t="s">
        <v>573</v>
      </c>
      <c r="I1187" s="661" t="s">
        <v>1326</v>
      </c>
      <c r="J1187" s="661" t="s">
        <v>1327</v>
      </c>
      <c r="K1187" s="661" t="s">
        <v>1328</v>
      </c>
      <c r="L1187" s="662">
        <v>108.44</v>
      </c>
      <c r="M1187" s="662">
        <v>108.44</v>
      </c>
      <c r="N1187" s="661">
        <v>1</v>
      </c>
      <c r="O1187" s="742">
        <v>0.5</v>
      </c>
      <c r="P1187" s="662">
        <v>108.44</v>
      </c>
      <c r="Q1187" s="677">
        <v>1</v>
      </c>
      <c r="R1187" s="661">
        <v>1</v>
      </c>
      <c r="S1187" s="677">
        <v>1</v>
      </c>
      <c r="T1187" s="742">
        <v>0.5</v>
      </c>
      <c r="U1187" s="700">
        <v>1</v>
      </c>
    </row>
    <row r="1188" spans="1:21" ht="14.4" customHeight="1" x14ac:dyDescent="0.3">
      <c r="A1188" s="660">
        <v>21</v>
      </c>
      <c r="B1188" s="661" t="s">
        <v>572</v>
      </c>
      <c r="C1188" s="661">
        <v>89301212</v>
      </c>
      <c r="D1188" s="740" t="s">
        <v>4044</v>
      </c>
      <c r="E1188" s="741" t="s">
        <v>2756</v>
      </c>
      <c r="F1188" s="661" t="s">
        <v>2725</v>
      </c>
      <c r="G1188" s="661" t="s">
        <v>2922</v>
      </c>
      <c r="H1188" s="661" t="s">
        <v>573</v>
      </c>
      <c r="I1188" s="661" t="s">
        <v>776</v>
      </c>
      <c r="J1188" s="661" t="s">
        <v>2923</v>
      </c>
      <c r="K1188" s="661" t="s">
        <v>2924</v>
      </c>
      <c r="L1188" s="662">
        <v>0</v>
      </c>
      <c r="M1188" s="662">
        <v>0</v>
      </c>
      <c r="N1188" s="661">
        <v>1</v>
      </c>
      <c r="O1188" s="742">
        <v>1</v>
      </c>
      <c r="P1188" s="662"/>
      <c r="Q1188" s="677"/>
      <c r="R1188" s="661"/>
      <c r="S1188" s="677">
        <v>0</v>
      </c>
      <c r="T1188" s="742"/>
      <c r="U1188" s="700">
        <v>0</v>
      </c>
    </row>
    <row r="1189" spans="1:21" ht="14.4" customHeight="1" x14ac:dyDescent="0.3">
      <c r="A1189" s="660">
        <v>21</v>
      </c>
      <c r="B1189" s="661" t="s">
        <v>572</v>
      </c>
      <c r="C1189" s="661">
        <v>89301212</v>
      </c>
      <c r="D1189" s="740" t="s">
        <v>4044</v>
      </c>
      <c r="E1189" s="741" t="s">
        <v>2756</v>
      </c>
      <c r="F1189" s="661" t="s">
        <v>2725</v>
      </c>
      <c r="G1189" s="661" t="s">
        <v>2957</v>
      </c>
      <c r="H1189" s="661" t="s">
        <v>1429</v>
      </c>
      <c r="I1189" s="661" t="s">
        <v>2191</v>
      </c>
      <c r="J1189" s="661" t="s">
        <v>2192</v>
      </c>
      <c r="K1189" s="661" t="s">
        <v>2701</v>
      </c>
      <c r="L1189" s="662">
        <v>140.94999999999999</v>
      </c>
      <c r="M1189" s="662">
        <v>281.89999999999998</v>
      </c>
      <c r="N1189" s="661">
        <v>2</v>
      </c>
      <c r="O1189" s="742">
        <v>0.5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21</v>
      </c>
      <c r="B1190" s="661" t="s">
        <v>572</v>
      </c>
      <c r="C1190" s="661">
        <v>89301212</v>
      </c>
      <c r="D1190" s="740" t="s">
        <v>4044</v>
      </c>
      <c r="E1190" s="741" t="s">
        <v>2756</v>
      </c>
      <c r="F1190" s="661" t="s">
        <v>2725</v>
      </c>
      <c r="G1190" s="661" t="s">
        <v>2957</v>
      </c>
      <c r="H1190" s="661" t="s">
        <v>1429</v>
      </c>
      <c r="I1190" s="661" t="s">
        <v>1572</v>
      </c>
      <c r="J1190" s="661" t="s">
        <v>1573</v>
      </c>
      <c r="K1190" s="661" t="s">
        <v>2652</v>
      </c>
      <c r="L1190" s="662">
        <v>187.92</v>
      </c>
      <c r="M1190" s="662">
        <v>187.92</v>
      </c>
      <c r="N1190" s="661">
        <v>1</v>
      </c>
      <c r="O1190" s="742">
        <v>0.5</v>
      </c>
      <c r="P1190" s="662"/>
      <c r="Q1190" s="677">
        <v>0</v>
      </c>
      <c r="R1190" s="661"/>
      <c r="S1190" s="677">
        <v>0</v>
      </c>
      <c r="T1190" s="742"/>
      <c r="U1190" s="700">
        <v>0</v>
      </c>
    </row>
    <row r="1191" spans="1:21" ht="14.4" customHeight="1" x14ac:dyDescent="0.3">
      <c r="A1191" s="660">
        <v>21</v>
      </c>
      <c r="B1191" s="661" t="s">
        <v>572</v>
      </c>
      <c r="C1191" s="661">
        <v>89301212</v>
      </c>
      <c r="D1191" s="740" t="s">
        <v>4044</v>
      </c>
      <c r="E1191" s="741" t="s">
        <v>2757</v>
      </c>
      <c r="F1191" s="661" t="s">
        <v>2725</v>
      </c>
      <c r="G1191" s="661" t="s">
        <v>2880</v>
      </c>
      <c r="H1191" s="661" t="s">
        <v>1429</v>
      </c>
      <c r="I1191" s="661" t="s">
        <v>1494</v>
      </c>
      <c r="J1191" s="661" t="s">
        <v>2661</v>
      </c>
      <c r="K1191" s="661" t="s">
        <v>2662</v>
      </c>
      <c r="L1191" s="662">
        <v>6.68</v>
      </c>
      <c r="M1191" s="662">
        <v>6.68</v>
      </c>
      <c r="N1191" s="661">
        <v>1</v>
      </c>
      <c r="O1191" s="742">
        <v>1</v>
      </c>
      <c r="P1191" s="662">
        <v>6.68</v>
      </c>
      <c r="Q1191" s="677">
        <v>1</v>
      </c>
      <c r="R1191" s="661">
        <v>1</v>
      </c>
      <c r="S1191" s="677">
        <v>1</v>
      </c>
      <c r="T1191" s="742">
        <v>1</v>
      </c>
      <c r="U1191" s="700">
        <v>1</v>
      </c>
    </row>
    <row r="1192" spans="1:21" ht="14.4" customHeight="1" x14ac:dyDescent="0.3">
      <c r="A1192" s="660">
        <v>21</v>
      </c>
      <c r="B1192" s="661" t="s">
        <v>572</v>
      </c>
      <c r="C1192" s="661">
        <v>89301212</v>
      </c>
      <c r="D1192" s="740" t="s">
        <v>4044</v>
      </c>
      <c r="E1192" s="741" t="s">
        <v>2757</v>
      </c>
      <c r="F1192" s="661" t="s">
        <v>2725</v>
      </c>
      <c r="G1192" s="661" t="s">
        <v>2996</v>
      </c>
      <c r="H1192" s="661" t="s">
        <v>573</v>
      </c>
      <c r="I1192" s="661" t="s">
        <v>3435</v>
      </c>
      <c r="J1192" s="661" t="s">
        <v>2997</v>
      </c>
      <c r="K1192" s="661" t="s">
        <v>2998</v>
      </c>
      <c r="L1192" s="662">
        <v>0</v>
      </c>
      <c r="M1192" s="662">
        <v>0</v>
      </c>
      <c r="N1192" s="661">
        <v>1</v>
      </c>
      <c r="O1192" s="742">
        <v>1</v>
      </c>
      <c r="P1192" s="662"/>
      <c r="Q1192" s="677"/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21</v>
      </c>
      <c r="B1193" s="661" t="s">
        <v>572</v>
      </c>
      <c r="C1193" s="661">
        <v>89301212</v>
      </c>
      <c r="D1193" s="740" t="s">
        <v>4044</v>
      </c>
      <c r="E1193" s="741" t="s">
        <v>2757</v>
      </c>
      <c r="F1193" s="661" t="s">
        <v>2725</v>
      </c>
      <c r="G1193" s="661" t="s">
        <v>2761</v>
      </c>
      <c r="H1193" s="661" t="s">
        <v>573</v>
      </c>
      <c r="I1193" s="661" t="s">
        <v>1062</v>
      </c>
      <c r="J1193" s="661" t="s">
        <v>1063</v>
      </c>
      <c r="K1193" s="661" t="s">
        <v>1064</v>
      </c>
      <c r="L1193" s="662">
        <v>344</v>
      </c>
      <c r="M1193" s="662">
        <v>688</v>
      </c>
      <c r="N1193" s="661">
        <v>2</v>
      </c>
      <c r="O1193" s="742">
        <v>0.5</v>
      </c>
      <c r="P1193" s="662">
        <v>688</v>
      </c>
      <c r="Q1193" s="677">
        <v>1</v>
      </c>
      <c r="R1193" s="661">
        <v>2</v>
      </c>
      <c r="S1193" s="677">
        <v>1</v>
      </c>
      <c r="T1193" s="742">
        <v>0.5</v>
      </c>
      <c r="U1193" s="700">
        <v>1</v>
      </c>
    </row>
    <row r="1194" spans="1:21" ht="14.4" customHeight="1" x14ac:dyDescent="0.3">
      <c r="A1194" s="660">
        <v>21</v>
      </c>
      <c r="B1194" s="661" t="s">
        <v>572</v>
      </c>
      <c r="C1194" s="661">
        <v>89301212</v>
      </c>
      <c r="D1194" s="740" t="s">
        <v>4044</v>
      </c>
      <c r="E1194" s="741" t="s">
        <v>2757</v>
      </c>
      <c r="F1194" s="661" t="s">
        <v>2725</v>
      </c>
      <c r="G1194" s="661" t="s">
        <v>2761</v>
      </c>
      <c r="H1194" s="661" t="s">
        <v>573</v>
      </c>
      <c r="I1194" s="661" t="s">
        <v>2770</v>
      </c>
      <c r="J1194" s="661" t="s">
        <v>1063</v>
      </c>
      <c r="K1194" s="661" t="s">
        <v>1514</v>
      </c>
      <c r="L1194" s="662">
        <v>0</v>
      </c>
      <c r="M1194" s="662">
        <v>0</v>
      </c>
      <c r="N1194" s="661">
        <v>4</v>
      </c>
      <c r="O1194" s="742">
        <v>2</v>
      </c>
      <c r="P1194" s="662">
        <v>0</v>
      </c>
      <c r="Q1194" s="677"/>
      <c r="R1194" s="661">
        <v>4</v>
      </c>
      <c r="S1194" s="677">
        <v>1</v>
      </c>
      <c r="T1194" s="742">
        <v>2</v>
      </c>
      <c r="U1194" s="700">
        <v>1</v>
      </c>
    </row>
    <row r="1195" spans="1:21" ht="14.4" customHeight="1" x14ac:dyDescent="0.3">
      <c r="A1195" s="660">
        <v>21</v>
      </c>
      <c r="B1195" s="661" t="s">
        <v>572</v>
      </c>
      <c r="C1195" s="661">
        <v>89301212</v>
      </c>
      <c r="D1195" s="740" t="s">
        <v>4044</v>
      </c>
      <c r="E1195" s="741" t="s">
        <v>2757</v>
      </c>
      <c r="F1195" s="661" t="s">
        <v>2725</v>
      </c>
      <c r="G1195" s="661" t="s">
        <v>2963</v>
      </c>
      <c r="H1195" s="661" t="s">
        <v>573</v>
      </c>
      <c r="I1195" s="661" t="s">
        <v>665</v>
      </c>
      <c r="J1195" s="661" t="s">
        <v>2964</v>
      </c>
      <c r="K1195" s="661" t="s">
        <v>2965</v>
      </c>
      <c r="L1195" s="662">
        <v>18.11</v>
      </c>
      <c r="M1195" s="662">
        <v>18.11</v>
      </c>
      <c r="N1195" s="661">
        <v>1</v>
      </c>
      <c r="O1195" s="742">
        <v>1</v>
      </c>
      <c r="P1195" s="662"/>
      <c r="Q1195" s="677">
        <v>0</v>
      </c>
      <c r="R1195" s="661"/>
      <c r="S1195" s="677">
        <v>0</v>
      </c>
      <c r="T1195" s="742"/>
      <c r="U1195" s="700">
        <v>0</v>
      </c>
    </row>
    <row r="1196" spans="1:21" ht="14.4" customHeight="1" x14ac:dyDescent="0.3">
      <c r="A1196" s="660">
        <v>21</v>
      </c>
      <c r="B1196" s="661" t="s">
        <v>572</v>
      </c>
      <c r="C1196" s="661">
        <v>89301212</v>
      </c>
      <c r="D1196" s="740" t="s">
        <v>4044</v>
      </c>
      <c r="E1196" s="741" t="s">
        <v>2757</v>
      </c>
      <c r="F1196" s="661" t="s">
        <v>2725</v>
      </c>
      <c r="G1196" s="661" t="s">
        <v>3214</v>
      </c>
      <c r="H1196" s="661" t="s">
        <v>1429</v>
      </c>
      <c r="I1196" s="661" t="s">
        <v>3215</v>
      </c>
      <c r="J1196" s="661" t="s">
        <v>3216</v>
      </c>
      <c r="K1196" s="661" t="s">
        <v>3217</v>
      </c>
      <c r="L1196" s="662">
        <v>1300.49</v>
      </c>
      <c r="M1196" s="662">
        <v>2600.98</v>
      </c>
      <c r="N1196" s="661">
        <v>2</v>
      </c>
      <c r="O1196" s="742">
        <v>0.5</v>
      </c>
      <c r="P1196" s="662">
        <v>2600.98</v>
      </c>
      <c r="Q1196" s="677">
        <v>1</v>
      </c>
      <c r="R1196" s="661">
        <v>2</v>
      </c>
      <c r="S1196" s="677">
        <v>1</v>
      </c>
      <c r="T1196" s="742">
        <v>0.5</v>
      </c>
      <c r="U1196" s="700">
        <v>1</v>
      </c>
    </row>
    <row r="1197" spans="1:21" ht="14.4" customHeight="1" x14ac:dyDescent="0.3">
      <c r="A1197" s="660">
        <v>21</v>
      </c>
      <c r="B1197" s="661" t="s">
        <v>572</v>
      </c>
      <c r="C1197" s="661">
        <v>89301212</v>
      </c>
      <c r="D1197" s="740" t="s">
        <v>4044</v>
      </c>
      <c r="E1197" s="741" t="s">
        <v>2757</v>
      </c>
      <c r="F1197" s="661" t="s">
        <v>2725</v>
      </c>
      <c r="G1197" s="661" t="s">
        <v>3095</v>
      </c>
      <c r="H1197" s="661" t="s">
        <v>573</v>
      </c>
      <c r="I1197" s="661" t="s">
        <v>3940</v>
      </c>
      <c r="J1197" s="661" t="s">
        <v>758</v>
      </c>
      <c r="K1197" s="661" t="s">
        <v>762</v>
      </c>
      <c r="L1197" s="662">
        <v>0</v>
      </c>
      <c r="M1197" s="662">
        <v>0</v>
      </c>
      <c r="N1197" s="661">
        <v>2</v>
      </c>
      <c r="O1197" s="742">
        <v>2</v>
      </c>
      <c r="P1197" s="662">
        <v>0</v>
      </c>
      <c r="Q1197" s="677"/>
      <c r="R1197" s="661">
        <v>2</v>
      </c>
      <c r="S1197" s="677">
        <v>1</v>
      </c>
      <c r="T1197" s="742">
        <v>2</v>
      </c>
      <c r="U1197" s="700">
        <v>1</v>
      </c>
    </row>
    <row r="1198" spans="1:21" ht="14.4" customHeight="1" x14ac:dyDescent="0.3">
      <c r="A1198" s="660">
        <v>21</v>
      </c>
      <c r="B1198" s="661" t="s">
        <v>572</v>
      </c>
      <c r="C1198" s="661">
        <v>89301212</v>
      </c>
      <c r="D1198" s="740" t="s">
        <v>4044</v>
      </c>
      <c r="E1198" s="741" t="s">
        <v>2757</v>
      </c>
      <c r="F1198" s="661" t="s">
        <v>2725</v>
      </c>
      <c r="G1198" s="661" t="s">
        <v>3941</v>
      </c>
      <c r="H1198" s="661" t="s">
        <v>573</v>
      </c>
      <c r="I1198" s="661" t="s">
        <v>3942</v>
      </c>
      <c r="J1198" s="661" t="s">
        <v>3943</v>
      </c>
      <c r="K1198" s="661" t="s">
        <v>3944</v>
      </c>
      <c r="L1198" s="662">
        <v>0</v>
      </c>
      <c r="M1198" s="662">
        <v>0</v>
      </c>
      <c r="N1198" s="661">
        <v>1</v>
      </c>
      <c r="O1198" s="742">
        <v>1</v>
      </c>
      <c r="P1198" s="662"/>
      <c r="Q1198" s="677"/>
      <c r="R1198" s="661"/>
      <c r="S1198" s="677">
        <v>0</v>
      </c>
      <c r="T1198" s="742"/>
      <c r="U1198" s="700">
        <v>0</v>
      </c>
    </row>
    <row r="1199" spans="1:21" ht="14.4" customHeight="1" x14ac:dyDescent="0.3">
      <c r="A1199" s="660">
        <v>21</v>
      </c>
      <c r="B1199" s="661" t="s">
        <v>572</v>
      </c>
      <c r="C1199" s="661">
        <v>89301212</v>
      </c>
      <c r="D1199" s="740" t="s">
        <v>4044</v>
      </c>
      <c r="E1199" s="741" t="s">
        <v>2757</v>
      </c>
      <c r="F1199" s="661" t="s">
        <v>2725</v>
      </c>
      <c r="G1199" s="661" t="s">
        <v>3945</v>
      </c>
      <c r="H1199" s="661" t="s">
        <v>573</v>
      </c>
      <c r="I1199" s="661" t="s">
        <v>3946</v>
      </c>
      <c r="J1199" s="661" t="s">
        <v>3947</v>
      </c>
      <c r="K1199" s="661" t="s">
        <v>3948</v>
      </c>
      <c r="L1199" s="662">
        <v>0</v>
      </c>
      <c r="M1199" s="662">
        <v>0</v>
      </c>
      <c r="N1199" s="661">
        <v>1</v>
      </c>
      <c r="O1199" s="742">
        <v>0.5</v>
      </c>
      <c r="P1199" s="662"/>
      <c r="Q1199" s="677"/>
      <c r="R1199" s="661"/>
      <c r="S1199" s="677">
        <v>0</v>
      </c>
      <c r="T1199" s="742"/>
      <c r="U1199" s="700">
        <v>0</v>
      </c>
    </row>
    <row r="1200" spans="1:21" ht="14.4" customHeight="1" x14ac:dyDescent="0.3">
      <c r="A1200" s="660">
        <v>21</v>
      </c>
      <c r="B1200" s="661" t="s">
        <v>572</v>
      </c>
      <c r="C1200" s="661">
        <v>89301212</v>
      </c>
      <c r="D1200" s="740" t="s">
        <v>4044</v>
      </c>
      <c r="E1200" s="741" t="s">
        <v>2757</v>
      </c>
      <c r="F1200" s="661" t="s">
        <v>2725</v>
      </c>
      <c r="G1200" s="661" t="s">
        <v>2765</v>
      </c>
      <c r="H1200" s="661" t="s">
        <v>573</v>
      </c>
      <c r="I1200" s="661" t="s">
        <v>3042</v>
      </c>
      <c r="J1200" s="661" t="s">
        <v>3043</v>
      </c>
      <c r="K1200" s="661" t="s">
        <v>1745</v>
      </c>
      <c r="L1200" s="662">
        <v>93.71</v>
      </c>
      <c r="M1200" s="662">
        <v>93.71</v>
      </c>
      <c r="N1200" s="661">
        <v>1</v>
      </c>
      <c r="O1200" s="742">
        <v>0.5</v>
      </c>
      <c r="P1200" s="662">
        <v>93.71</v>
      </c>
      <c r="Q1200" s="677">
        <v>1</v>
      </c>
      <c r="R1200" s="661">
        <v>1</v>
      </c>
      <c r="S1200" s="677">
        <v>1</v>
      </c>
      <c r="T1200" s="742">
        <v>0.5</v>
      </c>
      <c r="U1200" s="700">
        <v>1</v>
      </c>
    </row>
    <row r="1201" spans="1:21" ht="14.4" customHeight="1" x14ac:dyDescent="0.3">
      <c r="A1201" s="660">
        <v>21</v>
      </c>
      <c r="B1201" s="661" t="s">
        <v>572</v>
      </c>
      <c r="C1201" s="661">
        <v>89301212</v>
      </c>
      <c r="D1201" s="740" t="s">
        <v>4044</v>
      </c>
      <c r="E1201" s="741" t="s">
        <v>2757</v>
      </c>
      <c r="F1201" s="661" t="s">
        <v>2725</v>
      </c>
      <c r="G1201" s="661" t="s">
        <v>2765</v>
      </c>
      <c r="H1201" s="661" t="s">
        <v>573</v>
      </c>
      <c r="I1201" s="661" t="s">
        <v>1744</v>
      </c>
      <c r="J1201" s="661" t="s">
        <v>726</v>
      </c>
      <c r="K1201" s="661" t="s">
        <v>1745</v>
      </c>
      <c r="L1201" s="662">
        <v>93.71</v>
      </c>
      <c r="M1201" s="662">
        <v>93.71</v>
      </c>
      <c r="N1201" s="661">
        <v>1</v>
      </c>
      <c r="O1201" s="742">
        <v>0.5</v>
      </c>
      <c r="P1201" s="662">
        <v>93.71</v>
      </c>
      <c r="Q1201" s="677">
        <v>1</v>
      </c>
      <c r="R1201" s="661">
        <v>1</v>
      </c>
      <c r="S1201" s="677">
        <v>1</v>
      </c>
      <c r="T1201" s="742">
        <v>0.5</v>
      </c>
      <c r="U1201" s="700">
        <v>1</v>
      </c>
    </row>
    <row r="1202" spans="1:21" ht="14.4" customHeight="1" x14ac:dyDescent="0.3">
      <c r="A1202" s="660">
        <v>21</v>
      </c>
      <c r="B1202" s="661" t="s">
        <v>572</v>
      </c>
      <c r="C1202" s="661">
        <v>89301212</v>
      </c>
      <c r="D1202" s="740" t="s">
        <v>4044</v>
      </c>
      <c r="E1202" s="741" t="s">
        <v>2757</v>
      </c>
      <c r="F1202" s="661" t="s">
        <v>2725</v>
      </c>
      <c r="G1202" s="661" t="s">
        <v>2765</v>
      </c>
      <c r="H1202" s="661" t="s">
        <v>573</v>
      </c>
      <c r="I1202" s="661" t="s">
        <v>725</v>
      </c>
      <c r="J1202" s="661" t="s">
        <v>726</v>
      </c>
      <c r="K1202" s="661" t="s">
        <v>727</v>
      </c>
      <c r="L1202" s="662">
        <v>301.2</v>
      </c>
      <c r="M1202" s="662">
        <v>301.2</v>
      </c>
      <c r="N1202" s="661">
        <v>1</v>
      </c>
      <c r="O1202" s="742">
        <v>0.5</v>
      </c>
      <c r="P1202" s="662">
        <v>301.2</v>
      </c>
      <c r="Q1202" s="677">
        <v>1</v>
      </c>
      <c r="R1202" s="661">
        <v>1</v>
      </c>
      <c r="S1202" s="677">
        <v>1</v>
      </c>
      <c r="T1202" s="742">
        <v>0.5</v>
      </c>
      <c r="U1202" s="700">
        <v>1</v>
      </c>
    </row>
    <row r="1203" spans="1:21" ht="14.4" customHeight="1" x14ac:dyDescent="0.3">
      <c r="A1203" s="660">
        <v>21</v>
      </c>
      <c r="B1203" s="661" t="s">
        <v>572</v>
      </c>
      <c r="C1203" s="661">
        <v>89301212</v>
      </c>
      <c r="D1203" s="740" t="s">
        <v>4044</v>
      </c>
      <c r="E1203" s="741" t="s">
        <v>2757</v>
      </c>
      <c r="F1203" s="661" t="s">
        <v>2725</v>
      </c>
      <c r="G1203" s="661" t="s">
        <v>2760</v>
      </c>
      <c r="H1203" s="661" t="s">
        <v>1429</v>
      </c>
      <c r="I1203" s="661" t="s">
        <v>1553</v>
      </c>
      <c r="J1203" s="661" t="s">
        <v>1554</v>
      </c>
      <c r="K1203" s="661" t="s">
        <v>2613</v>
      </c>
      <c r="L1203" s="662">
        <v>1300.49</v>
      </c>
      <c r="M1203" s="662">
        <v>22108.330000000005</v>
      </c>
      <c r="N1203" s="661">
        <v>17</v>
      </c>
      <c r="O1203" s="742">
        <v>10.5</v>
      </c>
      <c r="P1203" s="662">
        <v>22108.330000000005</v>
      </c>
      <c r="Q1203" s="677">
        <v>1</v>
      </c>
      <c r="R1203" s="661">
        <v>17</v>
      </c>
      <c r="S1203" s="677">
        <v>1</v>
      </c>
      <c r="T1203" s="742">
        <v>10.5</v>
      </c>
      <c r="U1203" s="700">
        <v>1</v>
      </c>
    </row>
    <row r="1204" spans="1:21" ht="14.4" customHeight="1" x14ac:dyDescent="0.3">
      <c r="A1204" s="660">
        <v>21</v>
      </c>
      <c r="B1204" s="661" t="s">
        <v>572</v>
      </c>
      <c r="C1204" s="661">
        <v>89301212</v>
      </c>
      <c r="D1204" s="740" t="s">
        <v>4044</v>
      </c>
      <c r="E1204" s="741" t="s">
        <v>2757</v>
      </c>
      <c r="F1204" s="661" t="s">
        <v>2725</v>
      </c>
      <c r="G1204" s="661" t="s">
        <v>2918</v>
      </c>
      <c r="H1204" s="661" t="s">
        <v>573</v>
      </c>
      <c r="I1204" s="661" t="s">
        <v>2950</v>
      </c>
      <c r="J1204" s="661" t="s">
        <v>1327</v>
      </c>
      <c r="K1204" s="661" t="s">
        <v>1110</v>
      </c>
      <c r="L1204" s="662">
        <v>54.23</v>
      </c>
      <c r="M1204" s="662">
        <v>54.23</v>
      </c>
      <c r="N1204" s="661">
        <v>1</v>
      </c>
      <c r="O1204" s="742">
        <v>0.5</v>
      </c>
      <c r="P1204" s="662"/>
      <c r="Q1204" s="677">
        <v>0</v>
      </c>
      <c r="R1204" s="661"/>
      <c r="S1204" s="677">
        <v>0</v>
      </c>
      <c r="T1204" s="742"/>
      <c r="U1204" s="700">
        <v>0</v>
      </c>
    </row>
    <row r="1205" spans="1:21" ht="14.4" customHeight="1" x14ac:dyDescent="0.3">
      <c r="A1205" s="660">
        <v>21</v>
      </c>
      <c r="B1205" s="661" t="s">
        <v>572</v>
      </c>
      <c r="C1205" s="661">
        <v>89301212</v>
      </c>
      <c r="D1205" s="740" t="s">
        <v>4044</v>
      </c>
      <c r="E1205" s="741" t="s">
        <v>2757</v>
      </c>
      <c r="F1205" s="661" t="s">
        <v>2725</v>
      </c>
      <c r="G1205" s="661" t="s">
        <v>3949</v>
      </c>
      <c r="H1205" s="661" t="s">
        <v>1429</v>
      </c>
      <c r="I1205" s="661" t="s">
        <v>3950</v>
      </c>
      <c r="J1205" s="661" t="s">
        <v>3951</v>
      </c>
      <c r="K1205" s="661" t="s">
        <v>3952</v>
      </c>
      <c r="L1205" s="662">
        <v>0</v>
      </c>
      <c r="M1205" s="662">
        <v>0</v>
      </c>
      <c r="N1205" s="661">
        <v>10</v>
      </c>
      <c r="O1205" s="742">
        <v>5</v>
      </c>
      <c r="P1205" s="662">
        <v>0</v>
      </c>
      <c r="Q1205" s="677"/>
      <c r="R1205" s="661">
        <v>10</v>
      </c>
      <c r="S1205" s="677">
        <v>1</v>
      </c>
      <c r="T1205" s="742">
        <v>5</v>
      </c>
      <c r="U1205" s="700">
        <v>1</v>
      </c>
    </row>
    <row r="1206" spans="1:21" ht="14.4" customHeight="1" x14ac:dyDescent="0.3">
      <c r="A1206" s="660">
        <v>21</v>
      </c>
      <c r="B1206" s="661" t="s">
        <v>572</v>
      </c>
      <c r="C1206" s="661">
        <v>89301212</v>
      </c>
      <c r="D1206" s="740" t="s">
        <v>4044</v>
      </c>
      <c r="E1206" s="741" t="s">
        <v>2757</v>
      </c>
      <c r="F1206" s="661" t="s">
        <v>2725</v>
      </c>
      <c r="G1206" s="661" t="s">
        <v>3949</v>
      </c>
      <c r="H1206" s="661" t="s">
        <v>1429</v>
      </c>
      <c r="I1206" s="661" t="s">
        <v>3953</v>
      </c>
      <c r="J1206" s="661" t="s">
        <v>3954</v>
      </c>
      <c r="K1206" s="661" t="s">
        <v>3955</v>
      </c>
      <c r="L1206" s="662">
        <v>25382.1</v>
      </c>
      <c r="M1206" s="662">
        <v>482259.89999999985</v>
      </c>
      <c r="N1206" s="661">
        <v>19</v>
      </c>
      <c r="O1206" s="742">
        <v>9.5</v>
      </c>
      <c r="P1206" s="662">
        <v>482259.89999999985</v>
      </c>
      <c r="Q1206" s="677">
        <v>1</v>
      </c>
      <c r="R1206" s="661">
        <v>19</v>
      </c>
      <c r="S1206" s="677">
        <v>1</v>
      </c>
      <c r="T1206" s="742">
        <v>9.5</v>
      </c>
      <c r="U1206" s="700">
        <v>1</v>
      </c>
    </row>
    <row r="1207" spans="1:21" ht="14.4" customHeight="1" x14ac:dyDescent="0.3">
      <c r="A1207" s="660">
        <v>21</v>
      </c>
      <c r="B1207" s="661" t="s">
        <v>572</v>
      </c>
      <c r="C1207" s="661">
        <v>89301212</v>
      </c>
      <c r="D1207" s="740" t="s">
        <v>4044</v>
      </c>
      <c r="E1207" s="741" t="s">
        <v>2757</v>
      </c>
      <c r="F1207" s="661" t="s">
        <v>2725</v>
      </c>
      <c r="G1207" s="661" t="s">
        <v>3949</v>
      </c>
      <c r="H1207" s="661" t="s">
        <v>1429</v>
      </c>
      <c r="I1207" s="661" t="s">
        <v>3956</v>
      </c>
      <c r="J1207" s="661" t="s">
        <v>3957</v>
      </c>
      <c r="K1207" s="661" t="s">
        <v>3958</v>
      </c>
      <c r="L1207" s="662">
        <v>14213.98</v>
      </c>
      <c r="M1207" s="662">
        <v>14213.98</v>
      </c>
      <c r="N1207" s="661">
        <v>1</v>
      </c>
      <c r="O1207" s="742">
        <v>0.5</v>
      </c>
      <c r="P1207" s="662">
        <v>14213.98</v>
      </c>
      <c r="Q1207" s="677">
        <v>1</v>
      </c>
      <c r="R1207" s="661">
        <v>1</v>
      </c>
      <c r="S1207" s="677">
        <v>1</v>
      </c>
      <c r="T1207" s="742">
        <v>0.5</v>
      </c>
      <c r="U1207" s="700">
        <v>1</v>
      </c>
    </row>
    <row r="1208" spans="1:21" ht="14.4" customHeight="1" x14ac:dyDescent="0.3">
      <c r="A1208" s="660">
        <v>21</v>
      </c>
      <c r="B1208" s="661" t="s">
        <v>572</v>
      </c>
      <c r="C1208" s="661">
        <v>89301212</v>
      </c>
      <c r="D1208" s="740" t="s">
        <v>4044</v>
      </c>
      <c r="E1208" s="741" t="s">
        <v>2757</v>
      </c>
      <c r="F1208" s="661" t="s">
        <v>2725</v>
      </c>
      <c r="G1208" s="661" t="s">
        <v>3949</v>
      </c>
      <c r="H1208" s="661" t="s">
        <v>1429</v>
      </c>
      <c r="I1208" s="661" t="s">
        <v>3959</v>
      </c>
      <c r="J1208" s="661" t="s">
        <v>3960</v>
      </c>
      <c r="K1208" s="661" t="s">
        <v>3961</v>
      </c>
      <c r="L1208" s="662">
        <v>2030.56</v>
      </c>
      <c r="M1208" s="662">
        <v>2030.56</v>
      </c>
      <c r="N1208" s="661">
        <v>1</v>
      </c>
      <c r="O1208" s="742">
        <v>0.5</v>
      </c>
      <c r="P1208" s="662">
        <v>2030.56</v>
      </c>
      <c r="Q1208" s="677">
        <v>1</v>
      </c>
      <c r="R1208" s="661">
        <v>1</v>
      </c>
      <c r="S1208" s="677">
        <v>1</v>
      </c>
      <c r="T1208" s="742">
        <v>0.5</v>
      </c>
      <c r="U1208" s="700">
        <v>1</v>
      </c>
    </row>
    <row r="1209" spans="1:21" ht="14.4" customHeight="1" x14ac:dyDescent="0.3">
      <c r="A1209" s="660">
        <v>21</v>
      </c>
      <c r="B1209" s="661" t="s">
        <v>572</v>
      </c>
      <c r="C1209" s="661">
        <v>89301212</v>
      </c>
      <c r="D1209" s="740" t="s">
        <v>4044</v>
      </c>
      <c r="E1209" s="741" t="s">
        <v>2757</v>
      </c>
      <c r="F1209" s="661" t="s">
        <v>2725</v>
      </c>
      <c r="G1209" s="661" t="s">
        <v>3949</v>
      </c>
      <c r="H1209" s="661" t="s">
        <v>1429</v>
      </c>
      <c r="I1209" s="661" t="s">
        <v>3962</v>
      </c>
      <c r="J1209" s="661" t="s">
        <v>3957</v>
      </c>
      <c r="K1209" s="661" t="s">
        <v>3958</v>
      </c>
      <c r="L1209" s="662">
        <v>0</v>
      </c>
      <c r="M1209" s="662">
        <v>0</v>
      </c>
      <c r="N1209" s="661">
        <v>3</v>
      </c>
      <c r="O1209" s="742">
        <v>1.5</v>
      </c>
      <c r="P1209" s="662">
        <v>0</v>
      </c>
      <c r="Q1209" s="677"/>
      <c r="R1209" s="661">
        <v>3</v>
      </c>
      <c r="S1209" s="677">
        <v>1</v>
      </c>
      <c r="T1209" s="742">
        <v>1.5</v>
      </c>
      <c r="U1209" s="700">
        <v>1</v>
      </c>
    </row>
    <row r="1210" spans="1:21" ht="14.4" customHeight="1" x14ac:dyDescent="0.3">
      <c r="A1210" s="660">
        <v>21</v>
      </c>
      <c r="B1210" s="661" t="s">
        <v>572</v>
      </c>
      <c r="C1210" s="661">
        <v>89301212</v>
      </c>
      <c r="D1210" s="740" t="s">
        <v>4044</v>
      </c>
      <c r="E1210" s="741" t="s">
        <v>2757</v>
      </c>
      <c r="F1210" s="661" t="s">
        <v>2725</v>
      </c>
      <c r="G1210" s="661" t="s">
        <v>3949</v>
      </c>
      <c r="H1210" s="661" t="s">
        <v>1429</v>
      </c>
      <c r="I1210" s="661" t="s">
        <v>3963</v>
      </c>
      <c r="J1210" s="661" t="s">
        <v>3954</v>
      </c>
      <c r="K1210" s="661" t="s">
        <v>3955</v>
      </c>
      <c r="L1210" s="662">
        <v>0</v>
      </c>
      <c r="M1210" s="662">
        <v>0</v>
      </c>
      <c r="N1210" s="661">
        <v>6</v>
      </c>
      <c r="O1210" s="742">
        <v>3</v>
      </c>
      <c r="P1210" s="662">
        <v>0</v>
      </c>
      <c r="Q1210" s="677"/>
      <c r="R1210" s="661">
        <v>6</v>
      </c>
      <c r="S1210" s="677">
        <v>1</v>
      </c>
      <c r="T1210" s="742">
        <v>3</v>
      </c>
      <c r="U1210" s="700">
        <v>1</v>
      </c>
    </row>
    <row r="1211" spans="1:21" ht="14.4" customHeight="1" x14ac:dyDescent="0.3">
      <c r="A1211" s="660">
        <v>21</v>
      </c>
      <c r="B1211" s="661" t="s">
        <v>572</v>
      </c>
      <c r="C1211" s="661">
        <v>89301212</v>
      </c>
      <c r="D1211" s="740" t="s">
        <v>4044</v>
      </c>
      <c r="E1211" s="741" t="s">
        <v>2757</v>
      </c>
      <c r="F1211" s="661" t="s">
        <v>2727</v>
      </c>
      <c r="G1211" s="661" t="s">
        <v>2873</v>
      </c>
      <c r="H1211" s="661" t="s">
        <v>573</v>
      </c>
      <c r="I1211" s="661" t="s">
        <v>2874</v>
      </c>
      <c r="J1211" s="661" t="s">
        <v>2875</v>
      </c>
      <c r="K1211" s="661" t="s">
        <v>2876</v>
      </c>
      <c r="L1211" s="662">
        <v>1000</v>
      </c>
      <c r="M1211" s="662">
        <v>1000</v>
      </c>
      <c r="N1211" s="661">
        <v>1</v>
      </c>
      <c r="O1211" s="742">
        <v>1</v>
      </c>
      <c r="P1211" s="662"/>
      <c r="Q1211" s="677">
        <v>0</v>
      </c>
      <c r="R1211" s="661"/>
      <c r="S1211" s="677">
        <v>0</v>
      </c>
      <c r="T1211" s="742"/>
      <c r="U1211" s="700">
        <v>0</v>
      </c>
    </row>
    <row r="1212" spans="1:21" ht="14.4" customHeight="1" x14ac:dyDescent="0.3">
      <c r="A1212" s="660">
        <v>21</v>
      </c>
      <c r="B1212" s="661" t="s">
        <v>572</v>
      </c>
      <c r="C1212" s="661">
        <v>89301215</v>
      </c>
      <c r="D1212" s="740" t="s">
        <v>4045</v>
      </c>
      <c r="E1212" s="741" t="s">
        <v>2735</v>
      </c>
      <c r="F1212" s="661" t="s">
        <v>2725</v>
      </c>
      <c r="G1212" s="661" t="s">
        <v>2830</v>
      </c>
      <c r="H1212" s="661" t="s">
        <v>1429</v>
      </c>
      <c r="I1212" s="661" t="s">
        <v>1659</v>
      </c>
      <c r="J1212" s="661" t="s">
        <v>1687</v>
      </c>
      <c r="K1212" s="661" t="s">
        <v>2635</v>
      </c>
      <c r="L1212" s="662">
        <v>154.36000000000001</v>
      </c>
      <c r="M1212" s="662">
        <v>154.36000000000001</v>
      </c>
      <c r="N1212" s="661">
        <v>1</v>
      </c>
      <c r="O1212" s="742">
        <v>1</v>
      </c>
      <c r="P1212" s="662">
        <v>154.36000000000001</v>
      </c>
      <c r="Q1212" s="677">
        <v>1</v>
      </c>
      <c r="R1212" s="661">
        <v>1</v>
      </c>
      <c r="S1212" s="677">
        <v>1</v>
      </c>
      <c r="T1212" s="742">
        <v>1</v>
      </c>
      <c r="U1212" s="700">
        <v>1</v>
      </c>
    </row>
    <row r="1213" spans="1:21" ht="14.4" customHeight="1" x14ac:dyDescent="0.3">
      <c r="A1213" s="660">
        <v>21</v>
      </c>
      <c r="B1213" s="661" t="s">
        <v>572</v>
      </c>
      <c r="C1213" s="661">
        <v>89301215</v>
      </c>
      <c r="D1213" s="740" t="s">
        <v>4045</v>
      </c>
      <c r="E1213" s="741" t="s">
        <v>2735</v>
      </c>
      <c r="F1213" s="661" t="s">
        <v>2725</v>
      </c>
      <c r="G1213" s="661" t="s">
        <v>2932</v>
      </c>
      <c r="H1213" s="661" t="s">
        <v>573</v>
      </c>
      <c r="I1213" s="661" t="s">
        <v>3964</v>
      </c>
      <c r="J1213" s="661" t="s">
        <v>3965</v>
      </c>
      <c r="K1213" s="661" t="s">
        <v>3966</v>
      </c>
      <c r="L1213" s="662">
        <v>45.47</v>
      </c>
      <c r="M1213" s="662">
        <v>45.47</v>
      </c>
      <c r="N1213" s="661">
        <v>1</v>
      </c>
      <c r="O1213" s="742">
        <v>1</v>
      </c>
      <c r="P1213" s="662"/>
      <c r="Q1213" s="677">
        <v>0</v>
      </c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21</v>
      </c>
      <c r="B1214" s="661" t="s">
        <v>572</v>
      </c>
      <c r="C1214" s="661">
        <v>89301215</v>
      </c>
      <c r="D1214" s="740" t="s">
        <v>4045</v>
      </c>
      <c r="E1214" s="741" t="s">
        <v>2735</v>
      </c>
      <c r="F1214" s="661" t="s">
        <v>2725</v>
      </c>
      <c r="G1214" s="661" t="s">
        <v>3117</v>
      </c>
      <c r="H1214" s="661" t="s">
        <v>1429</v>
      </c>
      <c r="I1214" s="661" t="s">
        <v>1591</v>
      </c>
      <c r="J1214" s="661" t="s">
        <v>1592</v>
      </c>
      <c r="K1214" s="661" t="s">
        <v>2646</v>
      </c>
      <c r="L1214" s="662">
        <v>769.6</v>
      </c>
      <c r="M1214" s="662">
        <v>1539.2</v>
      </c>
      <c r="N1214" s="661">
        <v>2</v>
      </c>
      <c r="O1214" s="742">
        <v>1</v>
      </c>
      <c r="P1214" s="662">
        <v>1539.2</v>
      </c>
      <c r="Q1214" s="677">
        <v>1</v>
      </c>
      <c r="R1214" s="661">
        <v>2</v>
      </c>
      <c r="S1214" s="677">
        <v>1</v>
      </c>
      <c r="T1214" s="742">
        <v>1</v>
      </c>
      <c r="U1214" s="700">
        <v>1</v>
      </c>
    </row>
    <row r="1215" spans="1:21" ht="14.4" customHeight="1" x14ac:dyDescent="0.3">
      <c r="A1215" s="660">
        <v>21</v>
      </c>
      <c r="B1215" s="661" t="s">
        <v>572</v>
      </c>
      <c r="C1215" s="661">
        <v>89301215</v>
      </c>
      <c r="D1215" s="740" t="s">
        <v>4045</v>
      </c>
      <c r="E1215" s="741" t="s">
        <v>2735</v>
      </c>
      <c r="F1215" s="661" t="s">
        <v>2725</v>
      </c>
      <c r="G1215" s="661" t="s">
        <v>2760</v>
      </c>
      <c r="H1215" s="661" t="s">
        <v>1429</v>
      </c>
      <c r="I1215" s="661" t="s">
        <v>2862</v>
      </c>
      <c r="J1215" s="661" t="s">
        <v>2863</v>
      </c>
      <c r="K1215" s="661" t="s">
        <v>2864</v>
      </c>
      <c r="L1215" s="662">
        <v>1300.49</v>
      </c>
      <c r="M1215" s="662">
        <v>1300.49</v>
      </c>
      <c r="N1215" s="661">
        <v>1</v>
      </c>
      <c r="O1215" s="742">
        <v>0.5</v>
      </c>
      <c r="P1215" s="662">
        <v>1300.49</v>
      </c>
      <c r="Q1215" s="677">
        <v>1</v>
      </c>
      <c r="R1215" s="661">
        <v>1</v>
      </c>
      <c r="S1215" s="677">
        <v>1</v>
      </c>
      <c r="T1215" s="742">
        <v>0.5</v>
      </c>
      <c r="U1215" s="700">
        <v>1</v>
      </c>
    </row>
    <row r="1216" spans="1:21" ht="14.4" customHeight="1" x14ac:dyDescent="0.3">
      <c r="A1216" s="660">
        <v>21</v>
      </c>
      <c r="B1216" s="661" t="s">
        <v>572</v>
      </c>
      <c r="C1216" s="661">
        <v>89301215</v>
      </c>
      <c r="D1216" s="740" t="s">
        <v>4045</v>
      </c>
      <c r="E1216" s="741" t="s">
        <v>2735</v>
      </c>
      <c r="F1216" s="661" t="s">
        <v>2725</v>
      </c>
      <c r="G1216" s="661" t="s">
        <v>2973</v>
      </c>
      <c r="H1216" s="661" t="s">
        <v>1429</v>
      </c>
      <c r="I1216" s="661" t="s">
        <v>2974</v>
      </c>
      <c r="J1216" s="661" t="s">
        <v>2975</v>
      </c>
      <c r="K1216" s="661" t="s">
        <v>2976</v>
      </c>
      <c r="L1216" s="662">
        <v>0</v>
      </c>
      <c r="M1216" s="662">
        <v>0</v>
      </c>
      <c r="N1216" s="661">
        <v>2</v>
      </c>
      <c r="O1216" s="742">
        <v>1</v>
      </c>
      <c r="P1216" s="662"/>
      <c r="Q1216" s="677"/>
      <c r="R1216" s="661"/>
      <c r="S1216" s="677">
        <v>0</v>
      </c>
      <c r="T1216" s="742"/>
      <c r="U1216" s="700">
        <v>0</v>
      </c>
    </row>
    <row r="1217" spans="1:21" ht="14.4" customHeight="1" x14ac:dyDescent="0.3">
      <c r="A1217" s="660">
        <v>21</v>
      </c>
      <c r="B1217" s="661" t="s">
        <v>572</v>
      </c>
      <c r="C1217" s="661">
        <v>89301215</v>
      </c>
      <c r="D1217" s="740" t="s">
        <v>4045</v>
      </c>
      <c r="E1217" s="741" t="s">
        <v>2735</v>
      </c>
      <c r="F1217" s="661" t="s">
        <v>2725</v>
      </c>
      <c r="G1217" s="661" t="s">
        <v>3949</v>
      </c>
      <c r="H1217" s="661" t="s">
        <v>1429</v>
      </c>
      <c r="I1217" s="661" t="s">
        <v>3956</v>
      </c>
      <c r="J1217" s="661" t="s">
        <v>3957</v>
      </c>
      <c r="K1217" s="661" t="s">
        <v>3958</v>
      </c>
      <c r="L1217" s="662">
        <v>14213.98</v>
      </c>
      <c r="M1217" s="662">
        <v>42641.94</v>
      </c>
      <c r="N1217" s="661">
        <v>3</v>
      </c>
      <c r="O1217" s="742">
        <v>0.5</v>
      </c>
      <c r="P1217" s="662">
        <v>42641.94</v>
      </c>
      <c r="Q1217" s="677">
        <v>1</v>
      </c>
      <c r="R1217" s="661">
        <v>3</v>
      </c>
      <c r="S1217" s="677">
        <v>1</v>
      </c>
      <c r="T1217" s="742">
        <v>0.5</v>
      </c>
      <c r="U1217" s="700">
        <v>1</v>
      </c>
    </row>
    <row r="1218" spans="1:21" ht="14.4" customHeight="1" x14ac:dyDescent="0.3">
      <c r="A1218" s="660">
        <v>21</v>
      </c>
      <c r="B1218" s="661" t="s">
        <v>572</v>
      </c>
      <c r="C1218" s="661">
        <v>89301215</v>
      </c>
      <c r="D1218" s="740" t="s">
        <v>4045</v>
      </c>
      <c r="E1218" s="741" t="s">
        <v>2735</v>
      </c>
      <c r="F1218" s="661" t="s">
        <v>2725</v>
      </c>
      <c r="G1218" s="661" t="s">
        <v>3949</v>
      </c>
      <c r="H1218" s="661" t="s">
        <v>1429</v>
      </c>
      <c r="I1218" s="661" t="s">
        <v>3967</v>
      </c>
      <c r="J1218" s="661" t="s">
        <v>3951</v>
      </c>
      <c r="K1218" s="661" t="s">
        <v>3952</v>
      </c>
      <c r="L1218" s="662">
        <v>10152.84</v>
      </c>
      <c r="M1218" s="662">
        <v>30458.52</v>
      </c>
      <c r="N1218" s="661">
        <v>3</v>
      </c>
      <c r="O1218" s="742">
        <v>0.5</v>
      </c>
      <c r="P1218" s="662">
        <v>30458.52</v>
      </c>
      <c r="Q1218" s="677">
        <v>1</v>
      </c>
      <c r="R1218" s="661">
        <v>3</v>
      </c>
      <c r="S1218" s="677">
        <v>1</v>
      </c>
      <c r="T1218" s="742">
        <v>0.5</v>
      </c>
      <c r="U1218" s="700">
        <v>1</v>
      </c>
    </row>
    <row r="1219" spans="1:21" ht="14.4" customHeight="1" x14ac:dyDescent="0.3">
      <c r="A1219" s="660">
        <v>21</v>
      </c>
      <c r="B1219" s="661" t="s">
        <v>572</v>
      </c>
      <c r="C1219" s="661">
        <v>89301215</v>
      </c>
      <c r="D1219" s="740" t="s">
        <v>4045</v>
      </c>
      <c r="E1219" s="741" t="s">
        <v>2735</v>
      </c>
      <c r="F1219" s="661" t="s">
        <v>2725</v>
      </c>
      <c r="G1219" s="661" t="s">
        <v>3949</v>
      </c>
      <c r="H1219" s="661" t="s">
        <v>1429</v>
      </c>
      <c r="I1219" s="661" t="s">
        <v>3959</v>
      </c>
      <c r="J1219" s="661" t="s">
        <v>3960</v>
      </c>
      <c r="K1219" s="661" t="s">
        <v>3961</v>
      </c>
      <c r="L1219" s="662">
        <v>2030.56</v>
      </c>
      <c r="M1219" s="662">
        <v>6091.68</v>
      </c>
      <c r="N1219" s="661">
        <v>3</v>
      </c>
      <c r="O1219" s="742">
        <v>0.5</v>
      </c>
      <c r="P1219" s="662">
        <v>6091.68</v>
      </c>
      <c r="Q1219" s="677">
        <v>1</v>
      </c>
      <c r="R1219" s="661">
        <v>3</v>
      </c>
      <c r="S1219" s="677">
        <v>1</v>
      </c>
      <c r="T1219" s="742">
        <v>0.5</v>
      </c>
      <c r="U1219" s="700">
        <v>1</v>
      </c>
    </row>
    <row r="1220" spans="1:21" ht="14.4" customHeight="1" x14ac:dyDescent="0.3">
      <c r="A1220" s="660">
        <v>21</v>
      </c>
      <c r="B1220" s="661" t="s">
        <v>572</v>
      </c>
      <c r="C1220" s="661">
        <v>89301215</v>
      </c>
      <c r="D1220" s="740" t="s">
        <v>4045</v>
      </c>
      <c r="E1220" s="741" t="s">
        <v>2735</v>
      </c>
      <c r="F1220" s="661" t="s">
        <v>2725</v>
      </c>
      <c r="G1220" s="661" t="s">
        <v>2768</v>
      </c>
      <c r="H1220" s="661" t="s">
        <v>573</v>
      </c>
      <c r="I1220" s="661" t="s">
        <v>3182</v>
      </c>
      <c r="J1220" s="661" t="s">
        <v>1424</v>
      </c>
      <c r="K1220" s="661" t="s">
        <v>1020</v>
      </c>
      <c r="L1220" s="662">
        <v>75.22</v>
      </c>
      <c r="M1220" s="662">
        <v>75.22</v>
      </c>
      <c r="N1220" s="661">
        <v>1</v>
      </c>
      <c r="O1220" s="742">
        <v>1</v>
      </c>
      <c r="P1220" s="662">
        <v>75.22</v>
      </c>
      <c r="Q1220" s="677">
        <v>1</v>
      </c>
      <c r="R1220" s="661">
        <v>1</v>
      </c>
      <c r="S1220" s="677">
        <v>1</v>
      </c>
      <c r="T1220" s="742">
        <v>1</v>
      </c>
      <c r="U1220" s="700">
        <v>1</v>
      </c>
    </row>
    <row r="1221" spans="1:21" ht="14.4" customHeight="1" x14ac:dyDescent="0.3">
      <c r="A1221" s="660">
        <v>21</v>
      </c>
      <c r="B1221" s="661" t="s">
        <v>572</v>
      </c>
      <c r="C1221" s="661">
        <v>89301215</v>
      </c>
      <c r="D1221" s="740" t="s">
        <v>4045</v>
      </c>
      <c r="E1221" s="741" t="s">
        <v>2735</v>
      </c>
      <c r="F1221" s="661" t="s">
        <v>2727</v>
      </c>
      <c r="G1221" s="661" t="s">
        <v>3247</v>
      </c>
      <c r="H1221" s="661" t="s">
        <v>573</v>
      </c>
      <c r="I1221" s="661" t="s">
        <v>1323</v>
      </c>
      <c r="J1221" s="661" t="s">
        <v>1324</v>
      </c>
      <c r="K1221" s="661" t="s">
        <v>1325</v>
      </c>
      <c r="L1221" s="662">
        <v>240.95</v>
      </c>
      <c r="M1221" s="662">
        <v>240.95</v>
      </c>
      <c r="N1221" s="661">
        <v>1</v>
      </c>
      <c r="O1221" s="742">
        <v>1</v>
      </c>
      <c r="P1221" s="662"/>
      <c r="Q1221" s="677">
        <v>0</v>
      </c>
      <c r="R1221" s="661"/>
      <c r="S1221" s="677">
        <v>0</v>
      </c>
      <c r="T1221" s="742"/>
      <c r="U1221" s="700">
        <v>0</v>
      </c>
    </row>
    <row r="1222" spans="1:21" ht="14.4" customHeight="1" x14ac:dyDescent="0.3">
      <c r="A1222" s="660">
        <v>21</v>
      </c>
      <c r="B1222" s="661" t="s">
        <v>572</v>
      </c>
      <c r="C1222" s="661">
        <v>89301215</v>
      </c>
      <c r="D1222" s="740" t="s">
        <v>4045</v>
      </c>
      <c r="E1222" s="741" t="s">
        <v>2735</v>
      </c>
      <c r="F1222" s="661" t="s">
        <v>2727</v>
      </c>
      <c r="G1222" s="661" t="s">
        <v>2873</v>
      </c>
      <c r="H1222" s="661" t="s">
        <v>573</v>
      </c>
      <c r="I1222" s="661" t="s">
        <v>1214</v>
      </c>
      <c r="J1222" s="661" t="s">
        <v>1215</v>
      </c>
      <c r="K1222" s="661" t="s">
        <v>1422</v>
      </c>
      <c r="L1222" s="662">
        <v>1267.1199999999999</v>
      </c>
      <c r="M1222" s="662">
        <v>1267.1199999999999</v>
      </c>
      <c r="N1222" s="661">
        <v>1</v>
      </c>
      <c r="O1222" s="742">
        <v>1</v>
      </c>
      <c r="P1222" s="662"/>
      <c r="Q1222" s="677">
        <v>0</v>
      </c>
      <c r="R1222" s="661"/>
      <c r="S1222" s="677">
        <v>0</v>
      </c>
      <c r="T1222" s="742"/>
      <c r="U1222" s="700">
        <v>0</v>
      </c>
    </row>
    <row r="1223" spans="1:21" ht="14.4" customHeight="1" x14ac:dyDescent="0.3">
      <c r="A1223" s="660">
        <v>21</v>
      </c>
      <c r="B1223" s="661" t="s">
        <v>572</v>
      </c>
      <c r="C1223" s="661">
        <v>89301215</v>
      </c>
      <c r="D1223" s="740" t="s">
        <v>4045</v>
      </c>
      <c r="E1223" s="741" t="s">
        <v>2736</v>
      </c>
      <c r="F1223" s="661" t="s">
        <v>2725</v>
      </c>
      <c r="G1223" s="661" t="s">
        <v>2761</v>
      </c>
      <c r="H1223" s="661" t="s">
        <v>573</v>
      </c>
      <c r="I1223" s="661" t="s">
        <v>1062</v>
      </c>
      <c r="J1223" s="661" t="s">
        <v>1063</v>
      </c>
      <c r="K1223" s="661" t="s">
        <v>1064</v>
      </c>
      <c r="L1223" s="662">
        <v>344</v>
      </c>
      <c r="M1223" s="662">
        <v>344</v>
      </c>
      <c r="N1223" s="661">
        <v>1</v>
      </c>
      <c r="O1223" s="742">
        <v>0.5</v>
      </c>
      <c r="P1223" s="662">
        <v>344</v>
      </c>
      <c r="Q1223" s="677">
        <v>1</v>
      </c>
      <c r="R1223" s="661">
        <v>1</v>
      </c>
      <c r="S1223" s="677">
        <v>1</v>
      </c>
      <c r="T1223" s="742">
        <v>0.5</v>
      </c>
      <c r="U1223" s="700">
        <v>1</v>
      </c>
    </row>
    <row r="1224" spans="1:21" ht="14.4" customHeight="1" x14ac:dyDescent="0.3">
      <c r="A1224" s="660">
        <v>21</v>
      </c>
      <c r="B1224" s="661" t="s">
        <v>572</v>
      </c>
      <c r="C1224" s="661">
        <v>89301215</v>
      </c>
      <c r="D1224" s="740" t="s">
        <v>4045</v>
      </c>
      <c r="E1224" s="741" t="s">
        <v>2736</v>
      </c>
      <c r="F1224" s="661" t="s">
        <v>2725</v>
      </c>
      <c r="G1224" s="661" t="s">
        <v>3337</v>
      </c>
      <c r="H1224" s="661" t="s">
        <v>1429</v>
      </c>
      <c r="I1224" s="661" t="s">
        <v>3338</v>
      </c>
      <c r="J1224" s="661" t="s">
        <v>3339</v>
      </c>
      <c r="K1224" s="661" t="s">
        <v>3340</v>
      </c>
      <c r="L1224" s="662">
        <v>187.41</v>
      </c>
      <c r="M1224" s="662">
        <v>562.23</v>
      </c>
      <c r="N1224" s="661">
        <v>3</v>
      </c>
      <c r="O1224" s="742">
        <v>0.5</v>
      </c>
      <c r="P1224" s="662"/>
      <c r="Q1224" s="677">
        <v>0</v>
      </c>
      <c r="R1224" s="661"/>
      <c r="S1224" s="677">
        <v>0</v>
      </c>
      <c r="T1224" s="742"/>
      <c r="U1224" s="700">
        <v>0</v>
      </c>
    </row>
    <row r="1225" spans="1:21" ht="14.4" customHeight="1" x14ac:dyDescent="0.3">
      <c r="A1225" s="660">
        <v>21</v>
      </c>
      <c r="B1225" s="661" t="s">
        <v>572</v>
      </c>
      <c r="C1225" s="661">
        <v>89301215</v>
      </c>
      <c r="D1225" s="740" t="s">
        <v>4045</v>
      </c>
      <c r="E1225" s="741" t="s">
        <v>2736</v>
      </c>
      <c r="F1225" s="661" t="s">
        <v>2725</v>
      </c>
      <c r="G1225" s="661" t="s">
        <v>3117</v>
      </c>
      <c r="H1225" s="661" t="s">
        <v>1429</v>
      </c>
      <c r="I1225" s="661" t="s">
        <v>1591</v>
      </c>
      <c r="J1225" s="661" t="s">
        <v>1592</v>
      </c>
      <c r="K1225" s="661" t="s">
        <v>2646</v>
      </c>
      <c r="L1225" s="662">
        <v>769.6</v>
      </c>
      <c r="M1225" s="662">
        <v>2308.8000000000002</v>
      </c>
      <c r="N1225" s="661">
        <v>3</v>
      </c>
      <c r="O1225" s="742">
        <v>0.5</v>
      </c>
      <c r="P1225" s="662"/>
      <c r="Q1225" s="677">
        <v>0</v>
      </c>
      <c r="R1225" s="661"/>
      <c r="S1225" s="677">
        <v>0</v>
      </c>
      <c r="T1225" s="742"/>
      <c r="U1225" s="700">
        <v>0</v>
      </c>
    </row>
    <row r="1226" spans="1:21" ht="14.4" customHeight="1" x14ac:dyDescent="0.3">
      <c r="A1226" s="660">
        <v>21</v>
      </c>
      <c r="B1226" s="661" t="s">
        <v>572</v>
      </c>
      <c r="C1226" s="661">
        <v>89301215</v>
      </c>
      <c r="D1226" s="740" t="s">
        <v>4045</v>
      </c>
      <c r="E1226" s="741" t="s">
        <v>2736</v>
      </c>
      <c r="F1226" s="661" t="s">
        <v>2725</v>
      </c>
      <c r="G1226" s="661" t="s">
        <v>3448</v>
      </c>
      <c r="H1226" s="661" t="s">
        <v>1429</v>
      </c>
      <c r="I1226" s="661" t="s">
        <v>3936</v>
      </c>
      <c r="J1226" s="661" t="s">
        <v>2224</v>
      </c>
      <c r="K1226" s="661" t="s">
        <v>3450</v>
      </c>
      <c r="L1226" s="662">
        <v>164.94</v>
      </c>
      <c r="M1226" s="662">
        <v>164.94</v>
      </c>
      <c r="N1226" s="661">
        <v>1</v>
      </c>
      <c r="O1226" s="742">
        <v>1</v>
      </c>
      <c r="P1226" s="662"/>
      <c r="Q1226" s="677">
        <v>0</v>
      </c>
      <c r="R1226" s="661"/>
      <c r="S1226" s="677">
        <v>0</v>
      </c>
      <c r="T1226" s="742"/>
      <c r="U1226" s="700">
        <v>0</v>
      </c>
    </row>
    <row r="1227" spans="1:21" ht="14.4" customHeight="1" x14ac:dyDescent="0.3">
      <c r="A1227" s="660">
        <v>21</v>
      </c>
      <c r="B1227" s="661" t="s">
        <v>572</v>
      </c>
      <c r="C1227" s="661">
        <v>89301215</v>
      </c>
      <c r="D1227" s="740" t="s">
        <v>4045</v>
      </c>
      <c r="E1227" s="741" t="s">
        <v>2736</v>
      </c>
      <c r="F1227" s="661" t="s">
        <v>2725</v>
      </c>
      <c r="G1227" s="661" t="s">
        <v>2765</v>
      </c>
      <c r="H1227" s="661" t="s">
        <v>573</v>
      </c>
      <c r="I1227" s="661" t="s">
        <v>1744</v>
      </c>
      <c r="J1227" s="661" t="s">
        <v>726</v>
      </c>
      <c r="K1227" s="661" t="s">
        <v>1745</v>
      </c>
      <c r="L1227" s="662">
        <v>93.71</v>
      </c>
      <c r="M1227" s="662">
        <v>93.71</v>
      </c>
      <c r="N1227" s="661">
        <v>1</v>
      </c>
      <c r="O1227" s="742">
        <v>0.5</v>
      </c>
      <c r="P1227" s="662">
        <v>93.71</v>
      </c>
      <c r="Q1227" s="677">
        <v>1</v>
      </c>
      <c r="R1227" s="661">
        <v>1</v>
      </c>
      <c r="S1227" s="677">
        <v>1</v>
      </c>
      <c r="T1227" s="742">
        <v>0.5</v>
      </c>
      <c r="U1227" s="700">
        <v>1</v>
      </c>
    </row>
    <row r="1228" spans="1:21" ht="14.4" customHeight="1" x14ac:dyDescent="0.3">
      <c r="A1228" s="660">
        <v>21</v>
      </c>
      <c r="B1228" s="661" t="s">
        <v>572</v>
      </c>
      <c r="C1228" s="661">
        <v>89301215</v>
      </c>
      <c r="D1228" s="740" t="s">
        <v>4045</v>
      </c>
      <c r="E1228" s="741" t="s">
        <v>2738</v>
      </c>
      <c r="F1228" s="661" t="s">
        <v>2725</v>
      </c>
      <c r="G1228" s="661" t="s">
        <v>2880</v>
      </c>
      <c r="H1228" s="661" t="s">
        <v>1429</v>
      </c>
      <c r="I1228" s="661" t="s">
        <v>1542</v>
      </c>
      <c r="J1228" s="661" t="s">
        <v>2663</v>
      </c>
      <c r="K1228" s="661" t="s">
        <v>2664</v>
      </c>
      <c r="L1228" s="662">
        <v>10.26</v>
      </c>
      <c r="M1228" s="662">
        <v>10.26</v>
      </c>
      <c r="N1228" s="661">
        <v>1</v>
      </c>
      <c r="O1228" s="742">
        <v>1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21</v>
      </c>
      <c r="B1229" s="661" t="s">
        <v>572</v>
      </c>
      <c r="C1229" s="661">
        <v>89301215</v>
      </c>
      <c r="D1229" s="740" t="s">
        <v>4045</v>
      </c>
      <c r="E1229" s="741" t="s">
        <v>2738</v>
      </c>
      <c r="F1229" s="661" t="s">
        <v>2725</v>
      </c>
      <c r="G1229" s="661" t="s">
        <v>3968</v>
      </c>
      <c r="H1229" s="661" t="s">
        <v>573</v>
      </c>
      <c r="I1229" s="661" t="s">
        <v>3969</v>
      </c>
      <c r="J1229" s="661" t="s">
        <v>3970</v>
      </c>
      <c r="K1229" s="661" t="s">
        <v>3971</v>
      </c>
      <c r="L1229" s="662">
        <v>590.26</v>
      </c>
      <c r="M1229" s="662">
        <v>590.26</v>
      </c>
      <c r="N1229" s="661">
        <v>1</v>
      </c>
      <c r="O1229" s="742">
        <v>0.5</v>
      </c>
      <c r="P1229" s="662">
        <v>590.26</v>
      </c>
      <c r="Q1229" s="677">
        <v>1</v>
      </c>
      <c r="R1229" s="661">
        <v>1</v>
      </c>
      <c r="S1229" s="677">
        <v>1</v>
      </c>
      <c r="T1229" s="742">
        <v>0.5</v>
      </c>
      <c r="U1229" s="700">
        <v>1</v>
      </c>
    </row>
    <row r="1230" spans="1:21" ht="14.4" customHeight="1" x14ac:dyDescent="0.3">
      <c r="A1230" s="660">
        <v>21</v>
      </c>
      <c r="B1230" s="661" t="s">
        <v>572</v>
      </c>
      <c r="C1230" s="661">
        <v>89301215</v>
      </c>
      <c r="D1230" s="740" t="s">
        <v>4045</v>
      </c>
      <c r="E1230" s="741" t="s">
        <v>2738</v>
      </c>
      <c r="F1230" s="661" t="s">
        <v>2725</v>
      </c>
      <c r="G1230" s="661" t="s">
        <v>3485</v>
      </c>
      <c r="H1230" s="661" t="s">
        <v>1429</v>
      </c>
      <c r="I1230" s="661" t="s">
        <v>3486</v>
      </c>
      <c r="J1230" s="661" t="s">
        <v>3487</v>
      </c>
      <c r="K1230" s="661" t="s">
        <v>3111</v>
      </c>
      <c r="L1230" s="662">
        <v>206.89</v>
      </c>
      <c r="M1230" s="662">
        <v>620.66999999999996</v>
      </c>
      <c r="N1230" s="661">
        <v>3</v>
      </c>
      <c r="O1230" s="742">
        <v>1</v>
      </c>
      <c r="P1230" s="662">
        <v>620.66999999999996</v>
      </c>
      <c r="Q1230" s="677">
        <v>1</v>
      </c>
      <c r="R1230" s="661">
        <v>3</v>
      </c>
      <c r="S1230" s="677">
        <v>1</v>
      </c>
      <c r="T1230" s="742">
        <v>1</v>
      </c>
      <c r="U1230" s="700">
        <v>1</v>
      </c>
    </row>
    <row r="1231" spans="1:21" ht="14.4" customHeight="1" x14ac:dyDescent="0.3">
      <c r="A1231" s="660">
        <v>21</v>
      </c>
      <c r="B1231" s="661" t="s">
        <v>572</v>
      </c>
      <c r="C1231" s="661">
        <v>89301215</v>
      </c>
      <c r="D1231" s="740" t="s">
        <v>4045</v>
      </c>
      <c r="E1231" s="741" t="s">
        <v>2738</v>
      </c>
      <c r="F1231" s="661" t="s">
        <v>2725</v>
      </c>
      <c r="G1231" s="661" t="s">
        <v>2996</v>
      </c>
      <c r="H1231" s="661" t="s">
        <v>573</v>
      </c>
      <c r="I1231" s="661" t="s">
        <v>834</v>
      </c>
      <c r="J1231" s="661" t="s">
        <v>2997</v>
      </c>
      <c r="K1231" s="661" t="s">
        <v>2998</v>
      </c>
      <c r="L1231" s="662">
        <v>0</v>
      </c>
      <c r="M1231" s="662">
        <v>0</v>
      </c>
      <c r="N1231" s="661">
        <v>1</v>
      </c>
      <c r="O1231" s="742">
        <v>0.5</v>
      </c>
      <c r="P1231" s="662">
        <v>0</v>
      </c>
      <c r="Q1231" s="677"/>
      <c r="R1231" s="661">
        <v>1</v>
      </c>
      <c r="S1231" s="677">
        <v>1</v>
      </c>
      <c r="T1231" s="742">
        <v>0.5</v>
      </c>
      <c r="U1231" s="700">
        <v>1</v>
      </c>
    </row>
    <row r="1232" spans="1:21" ht="14.4" customHeight="1" x14ac:dyDescent="0.3">
      <c r="A1232" s="660">
        <v>21</v>
      </c>
      <c r="B1232" s="661" t="s">
        <v>572</v>
      </c>
      <c r="C1232" s="661">
        <v>89301215</v>
      </c>
      <c r="D1232" s="740" t="s">
        <v>4045</v>
      </c>
      <c r="E1232" s="741" t="s">
        <v>2738</v>
      </c>
      <c r="F1232" s="661" t="s">
        <v>2725</v>
      </c>
      <c r="G1232" s="661" t="s">
        <v>2761</v>
      </c>
      <c r="H1232" s="661" t="s">
        <v>573</v>
      </c>
      <c r="I1232" s="661" t="s">
        <v>2770</v>
      </c>
      <c r="J1232" s="661" t="s">
        <v>1063</v>
      </c>
      <c r="K1232" s="661" t="s">
        <v>1514</v>
      </c>
      <c r="L1232" s="662">
        <v>0</v>
      </c>
      <c r="M1232" s="662">
        <v>0</v>
      </c>
      <c r="N1232" s="661">
        <v>5</v>
      </c>
      <c r="O1232" s="742">
        <v>3</v>
      </c>
      <c r="P1232" s="662">
        <v>0</v>
      </c>
      <c r="Q1232" s="677"/>
      <c r="R1232" s="661">
        <v>3</v>
      </c>
      <c r="S1232" s="677">
        <v>0.6</v>
      </c>
      <c r="T1232" s="742">
        <v>1</v>
      </c>
      <c r="U1232" s="700">
        <v>0.33333333333333331</v>
      </c>
    </row>
    <row r="1233" spans="1:21" ht="14.4" customHeight="1" x14ac:dyDescent="0.3">
      <c r="A1233" s="660">
        <v>21</v>
      </c>
      <c r="B1233" s="661" t="s">
        <v>572</v>
      </c>
      <c r="C1233" s="661">
        <v>89301215</v>
      </c>
      <c r="D1233" s="740" t="s">
        <v>4045</v>
      </c>
      <c r="E1233" s="741" t="s">
        <v>2738</v>
      </c>
      <c r="F1233" s="661" t="s">
        <v>2725</v>
      </c>
      <c r="G1233" s="661" t="s">
        <v>3325</v>
      </c>
      <c r="H1233" s="661" t="s">
        <v>573</v>
      </c>
      <c r="I1233" s="661" t="s">
        <v>3972</v>
      </c>
      <c r="J1233" s="661" t="s">
        <v>3327</v>
      </c>
      <c r="K1233" s="661" t="s">
        <v>3973</v>
      </c>
      <c r="L1233" s="662">
        <v>115.13</v>
      </c>
      <c r="M1233" s="662">
        <v>115.13</v>
      </c>
      <c r="N1233" s="661">
        <v>1</v>
      </c>
      <c r="O1233" s="742">
        <v>1</v>
      </c>
      <c r="P1233" s="662">
        <v>115.13</v>
      </c>
      <c r="Q1233" s="677">
        <v>1</v>
      </c>
      <c r="R1233" s="661">
        <v>1</v>
      </c>
      <c r="S1233" s="677">
        <v>1</v>
      </c>
      <c r="T1233" s="742">
        <v>1</v>
      </c>
      <c r="U1233" s="700">
        <v>1</v>
      </c>
    </row>
    <row r="1234" spans="1:21" ht="14.4" customHeight="1" x14ac:dyDescent="0.3">
      <c r="A1234" s="660">
        <v>21</v>
      </c>
      <c r="B1234" s="661" t="s">
        <v>572</v>
      </c>
      <c r="C1234" s="661">
        <v>89301215</v>
      </c>
      <c r="D1234" s="740" t="s">
        <v>4045</v>
      </c>
      <c r="E1234" s="741" t="s">
        <v>2738</v>
      </c>
      <c r="F1234" s="661" t="s">
        <v>2725</v>
      </c>
      <c r="G1234" s="661" t="s">
        <v>3333</v>
      </c>
      <c r="H1234" s="661" t="s">
        <v>1429</v>
      </c>
      <c r="I1234" s="661" t="s">
        <v>3974</v>
      </c>
      <c r="J1234" s="661" t="s">
        <v>3975</v>
      </c>
      <c r="K1234" s="661" t="s">
        <v>3976</v>
      </c>
      <c r="L1234" s="662">
        <v>360.37</v>
      </c>
      <c r="M1234" s="662">
        <v>360.37</v>
      </c>
      <c r="N1234" s="661">
        <v>1</v>
      </c>
      <c r="O1234" s="742">
        <v>0.5</v>
      </c>
      <c r="P1234" s="662">
        <v>360.37</v>
      </c>
      <c r="Q1234" s="677">
        <v>1</v>
      </c>
      <c r="R1234" s="661">
        <v>1</v>
      </c>
      <c r="S1234" s="677">
        <v>1</v>
      </c>
      <c r="T1234" s="742">
        <v>0.5</v>
      </c>
      <c r="U1234" s="700">
        <v>1</v>
      </c>
    </row>
    <row r="1235" spans="1:21" ht="14.4" customHeight="1" x14ac:dyDescent="0.3">
      <c r="A1235" s="660">
        <v>21</v>
      </c>
      <c r="B1235" s="661" t="s">
        <v>572</v>
      </c>
      <c r="C1235" s="661">
        <v>89301215</v>
      </c>
      <c r="D1235" s="740" t="s">
        <v>4045</v>
      </c>
      <c r="E1235" s="741" t="s">
        <v>2738</v>
      </c>
      <c r="F1235" s="661" t="s">
        <v>2725</v>
      </c>
      <c r="G1235" s="661" t="s">
        <v>3333</v>
      </c>
      <c r="H1235" s="661" t="s">
        <v>1429</v>
      </c>
      <c r="I1235" s="661" t="s">
        <v>3334</v>
      </c>
      <c r="J1235" s="661" t="s">
        <v>3335</v>
      </c>
      <c r="K1235" s="661" t="s">
        <v>3336</v>
      </c>
      <c r="L1235" s="662">
        <v>133.63999999999999</v>
      </c>
      <c r="M1235" s="662">
        <v>668.19999999999993</v>
      </c>
      <c r="N1235" s="661">
        <v>5</v>
      </c>
      <c r="O1235" s="742">
        <v>2</v>
      </c>
      <c r="P1235" s="662">
        <v>400.91999999999996</v>
      </c>
      <c r="Q1235" s="677">
        <v>0.6</v>
      </c>
      <c r="R1235" s="661">
        <v>3</v>
      </c>
      <c r="S1235" s="677">
        <v>0.6</v>
      </c>
      <c r="T1235" s="742">
        <v>1.5</v>
      </c>
      <c r="U1235" s="700">
        <v>0.75</v>
      </c>
    </row>
    <row r="1236" spans="1:21" ht="14.4" customHeight="1" x14ac:dyDescent="0.3">
      <c r="A1236" s="660">
        <v>21</v>
      </c>
      <c r="B1236" s="661" t="s">
        <v>572</v>
      </c>
      <c r="C1236" s="661">
        <v>89301215</v>
      </c>
      <c r="D1236" s="740" t="s">
        <v>4045</v>
      </c>
      <c r="E1236" s="741" t="s">
        <v>2738</v>
      </c>
      <c r="F1236" s="661" t="s">
        <v>2725</v>
      </c>
      <c r="G1236" s="661" t="s">
        <v>2801</v>
      </c>
      <c r="H1236" s="661" t="s">
        <v>573</v>
      </c>
      <c r="I1236" s="661" t="s">
        <v>3030</v>
      </c>
      <c r="J1236" s="661" t="s">
        <v>3031</v>
      </c>
      <c r="K1236" s="661" t="s">
        <v>3032</v>
      </c>
      <c r="L1236" s="662">
        <v>0</v>
      </c>
      <c r="M1236" s="662">
        <v>0</v>
      </c>
      <c r="N1236" s="661">
        <v>1</v>
      </c>
      <c r="O1236" s="742">
        <v>1</v>
      </c>
      <c r="P1236" s="662">
        <v>0</v>
      </c>
      <c r="Q1236" s="677"/>
      <c r="R1236" s="661">
        <v>1</v>
      </c>
      <c r="S1236" s="677">
        <v>1</v>
      </c>
      <c r="T1236" s="742">
        <v>1</v>
      </c>
      <c r="U1236" s="700">
        <v>1</v>
      </c>
    </row>
    <row r="1237" spans="1:21" ht="14.4" customHeight="1" x14ac:dyDescent="0.3">
      <c r="A1237" s="660">
        <v>21</v>
      </c>
      <c r="B1237" s="661" t="s">
        <v>572</v>
      </c>
      <c r="C1237" s="661">
        <v>89301215</v>
      </c>
      <c r="D1237" s="740" t="s">
        <v>4045</v>
      </c>
      <c r="E1237" s="741" t="s">
        <v>2738</v>
      </c>
      <c r="F1237" s="661" t="s">
        <v>2725</v>
      </c>
      <c r="G1237" s="661" t="s">
        <v>3117</v>
      </c>
      <c r="H1237" s="661" t="s">
        <v>1429</v>
      </c>
      <c r="I1237" s="661" t="s">
        <v>1591</v>
      </c>
      <c r="J1237" s="661" t="s">
        <v>1592</v>
      </c>
      <c r="K1237" s="661" t="s">
        <v>2646</v>
      </c>
      <c r="L1237" s="662">
        <v>769.6</v>
      </c>
      <c r="M1237" s="662">
        <v>1539.2</v>
      </c>
      <c r="N1237" s="661">
        <v>2</v>
      </c>
      <c r="O1237" s="742">
        <v>1</v>
      </c>
      <c r="P1237" s="662">
        <v>1539.2</v>
      </c>
      <c r="Q1237" s="677">
        <v>1</v>
      </c>
      <c r="R1237" s="661">
        <v>2</v>
      </c>
      <c r="S1237" s="677">
        <v>1</v>
      </c>
      <c r="T1237" s="742">
        <v>1</v>
      </c>
      <c r="U1237" s="700">
        <v>1</v>
      </c>
    </row>
    <row r="1238" spans="1:21" ht="14.4" customHeight="1" x14ac:dyDescent="0.3">
      <c r="A1238" s="660">
        <v>21</v>
      </c>
      <c r="B1238" s="661" t="s">
        <v>572</v>
      </c>
      <c r="C1238" s="661">
        <v>89301215</v>
      </c>
      <c r="D1238" s="740" t="s">
        <v>4045</v>
      </c>
      <c r="E1238" s="741" t="s">
        <v>2738</v>
      </c>
      <c r="F1238" s="661" t="s">
        <v>2725</v>
      </c>
      <c r="G1238" s="661" t="s">
        <v>3117</v>
      </c>
      <c r="H1238" s="661" t="s">
        <v>1429</v>
      </c>
      <c r="I1238" s="661" t="s">
        <v>3225</v>
      </c>
      <c r="J1238" s="661" t="s">
        <v>1592</v>
      </c>
      <c r="K1238" s="661" t="s">
        <v>2646</v>
      </c>
      <c r="L1238" s="662">
        <v>0</v>
      </c>
      <c r="M1238" s="662">
        <v>0</v>
      </c>
      <c r="N1238" s="661">
        <v>6</v>
      </c>
      <c r="O1238" s="742">
        <v>4</v>
      </c>
      <c r="P1238" s="662">
        <v>0</v>
      </c>
      <c r="Q1238" s="677"/>
      <c r="R1238" s="661">
        <v>3</v>
      </c>
      <c r="S1238" s="677">
        <v>0.5</v>
      </c>
      <c r="T1238" s="742">
        <v>2</v>
      </c>
      <c r="U1238" s="700">
        <v>0.5</v>
      </c>
    </row>
    <row r="1239" spans="1:21" ht="14.4" customHeight="1" x14ac:dyDescent="0.3">
      <c r="A1239" s="660">
        <v>21</v>
      </c>
      <c r="B1239" s="661" t="s">
        <v>572</v>
      </c>
      <c r="C1239" s="661">
        <v>89301215</v>
      </c>
      <c r="D1239" s="740" t="s">
        <v>4045</v>
      </c>
      <c r="E1239" s="741" t="s">
        <v>2738</v>
      </c>
      <c r="F1239" s="661" t="s">
        <v>2725</v>
      </c>
      <c r="G1239" s="661" t="s">
        <v>2771</v>
      </c>
      <c r="H1239" s="661" t="s">
        <v>573</v>
      </c>
      <c r="I1239" s="661" t="s">
        <v>855</v>
      </c>
      <c r="J1239" s="661" t="s">
        <v>2772</v>
      </c>
      <c r="K1239" s="661" t="s">
        <v>2773</v>
      </c>
      <c r="L1239" s="662">
        <v>53.57</v>
      </c>
      <c r="M1239" s="662">
        <v>53.57</v>
      </c>
      <c r="N1239" s="661">
        <v>1</v>
      </c>
      <c r="O1239" s="742">
        <v>0.5</v>
      </c>
      <c r="P1239" s="662"/>
      <c r="Q1239" s="677">
        <v>0</v>
      </c>
      <c r="R1239" s="661"/>
      <c r="S1239" s="677">
        <v>0</v>
      </c>
      <c r="T1239" s="742"/>
      <c r="U1239" s="700">
        <v>0</v>
      </c>
    </row>
    <row r="1240" spans="1:21" ht="14.4" customHeight="1" x14ac:dyDescent="0.3">
      <c r="A1240" s="660">
        <v>21</v>
      </c>
      <c r="B1240" s="661" t="s">
        <v>572</v>
      </c>
      <c r="C1240" s="661">
        <v>89301215</v>
      </c>
      <c r="D1240" s="740" t="s">
        <v>4045</v>
      </c>
      <c r="E1240" s="741" t="s">
        <v>2738</v>
      </c>
      <c r="F1240" s="661" t="s">
        <v>2725</v>
      </c>
      <c r="G1240" s="661" t="s">
        <v>2813</v>
      </c>
      <c r="H1240" s="661" t="s">
        <v>1429</v>
      </c>
      <c r="I1240" s="661" t="s">
        <v>1487</v>
      </c>
      <c r="J1240" s="661" t="s">
        <v>1481</v>
      </c>
      <c r="K1240" s="661" t="s">
        <v>2623</v>
      </c>
      <c r="L1240" s="662">
        <v>2309.36</v>
      </c>
      <c r="M1240" s="662">
        <v>2309.36</v>
      </c>
      <c r="N1240" s="661">
        <v>1</v>
      </c>
      <c r="O1240" s="742">
        <v>1</v>
      </c>
      <c r="P1240" s="662">
        <v>2309.36</v>
      </c>
      <c r="Q1240" s="677">
        <v>1</v>
      </c>
      <c r="R1240" s="661">
        <v>1</v>
      </c>
      <c r="S1240" s="677">
        <v>1</v>
      </c>
      <c r="T1240" s="742">
        <v>1</v>
      </c>
      <c r="U1240" s="700">
        <v>1</v>
      </c>
    </row>
    <row r="1241" spans="1:21" ht="14.4" customHeight="1" x14ac:dyDescent="0.3">
      <c r="A1241" s="660">
        <v>21</v>
      </c>
      <c r="B1241" s="661" t="s">
        <v>572</v>
      </c>
      <c r="C1241" s="661">
        <v>89301215</v>
      </c>
      <c r="D1241" s="740" t="s">
        <v>4045</v>
      </c>
      <c r="E1241" s="741" t="s">
        <v>2738</v>
      </c>
      <c r="F1241" s="661" t="s">
        <v>2725</v>
      </c>
      <c r="G1241" s="661" t="s">
        <v>3128</v>
      </c>
      <c r="H1241" s="661" t="s">
        <v>573</v>
      </c>
      <c r="I1241" s="661" t="s">
        <v>2047</v>
      </c>
      <c r="J1241" s="661" t="s">
        <v>1436</v>
      </c>
      <c r="K1241" s="661" t="s">
        <v>3366</v>
      </c>
      <c r="L1241" s="662">
        <v>48.42</v>
      </c>
      <c r="M1241" s="662">
        <v>48.42</v>
      </c>
      <c r="N1241" s="661">
        <v>1</v>
      </c>
      <c r="O1241" s="742">
        <v>1</v>
      </c>
      <c r="P1241" s="662">
        <v>48.42</v>
      </c>
      <c r="Q1241" s="677">
        <v>1</v>
      </c>
      <c r="R1241" s="661">
        <v>1</v>
      </c>
      <c r="S1241" s="677">
        <v>1</v>
      </c>
      <c r="T1241" s="742">
        <v>1</v>
      </c>
      <c r="U1241" s="700">
        <v>1</v>
      </c>
    </row>
    <row r="1242" spans="1:21" ht="14.4" customHeight="1" x14ac:dyDescent="0.3">
      <c r="A1242" s="660">
        <v>21</v>
      </c>
      <c r="B1242" s="661" t="s">
        <v>572</v>
      </c>
      <c r="C1242" s="661">
        <v>89301215</v>
      </c>
      <c r="D1242" s="740" t="s">
        <v>4045</v>
      </c>
      <c r="E1242" s="741" t="s">
        <v>2738</v>
      </c>
      <c r="F1242" s="661" t="s">
        <v>2725</v>
      </c>
      <c r="G1242" s="661" t="s">
        <v>2765</v>
      </c>
      <c r="H1242" s="661" t="s">
        <v>573</v>
      </c>
      <c r="I1242" s="661" t="s">
        <v>2766</v>
      </c>
      <c r="J1242" s="661" t="s">
        <v>2767</v>
      </c>
      <c r="K1242" s="661" t="s">
        <v>1745</v>
      </c>
      <c r="L1242" s="662">
        <v>93.71</v>
      </c>
      <c r="M1242" s="662">
        <v>187.42</v>
      </c>
      <c r="N1242" s="661">
        <v>2</v>
      </c>
      <c r="O1242" s="742">
        <v>2</v>
      </c>
      <c r="P1242" s="662">
        <v>93.71</v>
      </c>
      <c r="Q1242" s="677">
        <v>0.5</v>
      </c>
      <c r="R1242" s="661">
        <v>1</v>
      </c>
      <c r="S1242" s="677">
        <v>0.5</v>
      </c>
      <c r="T1242" s="742">
        <v>1</v>
      </c>
      <c r="U1242" s="700">
        <v>0.5</v>
      </c>
    </row>
    <row r="1243" spans="1:21" ht="14.4" customHeight="1" x14ac:dyDescent="0.3">
      <c r="A1243" s="660">
        <v>21</v>
      </c>
      <c r="B1243" s="661" t="s">
        <v>572</v>
      </c>
      <c r="C1243" s="661">
        <v>89301215</v>
      </c>
      <c r="D1243" s="740" t="s">
        <v>4045</v>
      </c>
      <c r="E1243" s="741" t="s">
        <v>2738</v>
      </c>
      <c r="F1243" s="661" t="s">
        <v>2725</v>
      </c>
      <c r="G1243" s="661" t="s">
        <v>2765</v>
      </c>
      <c r="H1243" s="661" t="s">
        <v>573</v>
      </c>
      <c r="I1243" s="661" t="s">
        <v>2860</v>
      </c>
      <c r="J1243" s="661" t="s">
        <v>726</v>
      </c>
      <c r="K1243" s="661" t="s">
        <v>2861</v>
      </c>
      <c r="L1243" s="662">
        <v>46.85</v>
      </c>
      <c r="M1243" s="662">
        <v>93.7</v>
      </c>
      <c r="N1243" s="661">
        <v>2</v>
      </c>
      <c r="O1243" s="742">
        <v>1.5</v>
      </c>
      <c r="P1243" s="662"/>
      <c r="Q1243" s="677">
        <v>0</v>
      </c>
      <c r="R1243" s="661"/>
      <c r="S1243" s="677">
        <v>0</v>
      </c>
      <c r="T1243" s="742"/>
      <c r="U1243" s="700">
        <v>0</v>
      </c>
    </row>
    <row r="1244" spans="1:21" ht="14.4" customHeight="1" x14ac:dyDescent="0.3">
      <c r="A1244" s="660">
        <v>21</v>
      </c>
      <c r="B1244" s="661" t="s">
        <v>572</v>
      </c>
      <c r="C1244" s="661">
        <v>89301215</v>
      </c>
      <c r="D1244" s="740" t="s">
        <v>4045</v>
      </c>
      <c r="E1244" s="741" t="s">
        <v>2738</v>
      </c>
      <c r="F1244" s="661" t="s">
        <v>2725</v>
      </c>
      <c r="G1244" s="661" t="s">
        <v>2765</v>
      </c>
      <c r="H1244" s="661" t="s">
        <v>573</v>
      </c>
      <c r="I1244" s="661" t="s">
        <v>1744</v>
      </c>
      <c r="J1244" s="661" t="s">
        <v>726</v>
      </c>
      <c r="K1244" s="661" t="s">
        <v>1745</v>
      </c>
      <c r="L1244" s="662">
        <v>93.71</v>
      </c>
      <c r="M1244" s="662">
        <v>281.13</v>
      </c>
      <c r="N1244" s="661">
        <v>3</v>
      </c>
      <c r="O1244" s="742">
        <v>2</v>
      </c>
      <c r="P1244" s="662">
        <v>93.71</v>
      </c>
      <c r="Q1244" s="677">
        <v>0.33333333333333331</v>
      </c>
      <c r="R1244" s="661">
        <v>1</v>
      </c>
      <c r="S1244" s="677">
        <v>0.33333333333333331</v>
      </c>
      <c r="T1244" s="742">
        <v>0.5</v>
      </c>
      <c r="U1244" s="700">
        <v>0.25</v>
      </c>
    </row>
    <row r="1245" spans="1:21" ht="14.4" customHeight="1" x14ac:dyDescent="0.3">
      <c r="A1245" s="660">
        <v>21</v>
      </c>
      <c r="B1245" s="661" t="s">
        <v>572</v>
      </c>
      <c r="C1245" s="661">
        <v>89301215</v>
      </c>
      <c r="D1245" s="740" t="s">
        <v>4045</v>
      </c>
      <c r="E1245" s="741" t="s">
        <v>2738</v>
      </c>
      <c r="F1245" s="661" t="s">
        <v>2725</v>
      </c>
      <c r="G1245" s="661" t="s">
        <v>2760</v>
      </c>
      <c r="H1245" s="661" t="s">
        <v>1429</v>
      </c>
      <c r="I1245" s="661" t="s">
        <v>1553</v>
      </c>
      <c r="J1245" s="661" t="s">
        <v>1554</v>
      </c>
      <c r="K1245" s="661" t="s">
        <v>2613</v>
      </c>
      <c r="L1245" s="662">
        <v>1300.49</v>
      </c>
      <c r="M1245" s="662">
        <v>3901.4700000000003</v>
      </c>
      <c r="N1245" s="661">
        <v>3</v>
      </c>
      <c r="O1245" s="742">
        <v>2.5</v>
      </c>
      <c r="P1245" s="662">
        <v>2600.98</v>
      </c>
      <c r="Q1245" s="677">
        <v>0.66666666666666663</v>
      </c>
      <c r="R1245" s="661">
        <v>2</v>
      </c>
      <c r="S1245" s="677">
        <v>0.66666666666666663</v>
      </c>
      <c r="T1245" s="742">
        <v>1.5</v>
      </c>
      <c r="U1245" s="700">
        <v>0.6</v>
      </c>
    </row>
    <row r="1246" spans="1:21" ht="14.4" customHeight="1" x14ac:dyDescent="0.3">
      <c r="A1246" s="660">
        <v>21</v>
      </c>
      <c r="B1246" s="661" t="s">
        <v>572</v>
      </c>
      <c r="C1246" s="661">
        <v>89301215</v>
      </c>
      <c r="D1246" s="740" t="s">
        <v>4045</v>
      </c>
      <c r="E1246" s="741" t="s">
        <v>2738</v>
      </c>
      <c r="F1246" s="661" t="s">
        <v>2725</v>
      </c>
      <c r="G1246" s="661" t="s">
        <v>3977</v>
      </c>
      <c r="H1246" s="661" t="s">
        <v>573</v>
      </c>
      <c r="I1246" s="661" t="s">
        <v>3978</v>
      </c>
      <c r="J1246" s="661" t="s">
        <v>3979</v>
      </c>
      <c r="K1246" s="661" t="s">
        <v>3980</v>
      </c>
      <c r="L1246" s="662">
        <v>277.81</v>
      </c>
      <c r="M1246" s="662">
        <v>277.81</v>
      </c>
      <c r="N1246" s="661">
        <v>1</v>
      </c>
      <c r="O1246" s="742">
        <v>0.5</v>
      </c>
      <c r="P1246" s="662">
        <v>277.81</v>
      </c>
      <c r="Q1246" s="677">
        <v>1</v>
      </c>
      <c r="R1246" s="661">
        <v>1</v>
      </c>
      <c r="S1246" s="677">
        <v>1</v>
      </c>
      <c r="T1246" s="742">
        <v>0.5</v>
      </c>
      <c r="U1246" s="700">
        <v>1</v>
      </c>
    </row>
    <row r="1247" spans="1:21" ht="14.4" customHeight="1" x14ac:dyDescent="0.3">
      <c r="A1247" s="660">
        <v>21</v>
      </c>
      <c r="B1247" s="661" t="s">
        <v>572</v>
      </c>
      <c r="C1247" s="661">
        <v>89301215</v>
      </c>
      <c r="D1247" s="740" t="s">
        <v>4045</v>
      </c>
      <c r="E1247" s="741" t="s">
        <v>2738</v>
      </c>
      <c r="F1247" s="661" t="s">
        <v>2725</v>
      </c>
      <c r="G1247" s="661" t="s">
        <v>2973</v>
      </c>
      <c r="H1247" s="661" t="s">
        <v>1429</v>
      </c>
      <c r="I1247" s="661" t="s">
        <v>3175</v>
      </c>
      <c r="J1247" s="661" t="s">
        <v>2975</v>
      </c>
      <c r="K1247" s="661" t="s">
        <v>3176</v>
      </c>
      <c r="L1247" s="662">
        <v>492.3</v>
      </c>
      <c r="M1247" s="662">
        <v>1969.2</v>
      </c>
      <c r="N1247" s="661">
        <v>4</v>
      </c>
      <c r="O1247" s="742">
        <v>4</v>
      </c>
      <c r="P1247" s="662">
        <v>1476.9</v>
      </c>
      <c r="Q1247" s="677">
        <v>0.75</v>
      </c>
      <c r="R1247" s="661">
        <v>3</v>
      </c>
      <c r="S1247" s="677">
        <v>0.75</v>
      </c>
      <c r="T1247" s="742">
        <v>3</v>
      </c>
      <c r="U1247" s="700">
        <v>0.75</v>
      </c>
    </row>
    <row r="1248" spans="1:21" ht="14.4" customHeight="1" x14ac:dyDescent="0.3">
      <c r="A1248" s="660">
        <v>21</v>
      </c>
      <c r="B1248" s="661" t="s">
        <v>572</v>
      </c>
      <c r="C1248" s="661">
        <v>89301215</v>
      </c>
      <c r="D1248" s="740" t="s">
        <v>4045</v>
      </c>
      <c r="E1248" s="741" t="s">
        <v>2738</v>
      </c>
      <c r="F1248" s="661" t="s">
        <v>2725</v>
      </c>
      <c r="G1248" s="661" t="s">
        <v>3949</v>
      </c>
      <c r="H1248" s="661" t="s">
        <v>1429</v>
      </c>
      <c r="I1248" s="661" t="s">
        <v>3956</v>
      </c>
      <c r="J1248" s="661" t="s">
        <v>3957</v>
      </c>
      <c r="K1248" s="661" t="s">
        <v>3958</v>
      </c>
      <c r="L1248" s="662">
        <v>14213.98</v>
      </c>
      <c r="M1248" s="662">
        <v>71069.899999999994</v>
      </c>
      <c r="N1248" s="661">
        <v>5</v>
      </c>
      <c r="O1248" s="742">
        <v>2</v>
      </c>
      <c r="P1248" s="662">
        <v>71069.899999999994</v>
      </c>
      <c r="Q1248" s="677">
        <v>1</v>
      </c>
      <c r="R1248" s="661">
        <v>5</v>
      </c>
      <c r="S1248" s="677">
        <v>1</v>
      </c>
      <c r="T1248" s="742">
        <v>2</v>
      </c>
      <c r="U1248" s="700">
        <v>1</v>
      </c>
    </row>
    <row r="1249" spans="1:21" ht="14.4" customHeight="1" x14ac:dyDescent="0.3">
      <c r="A1249" s="660">
        <v>21</v>
      </c>
      <c r="B1249" s="661" t="s">
        <v>572</v>
      </c>
      <c r="C1249" s="661">
        <v>89301215</v>
      </c>
      <c r="D1249" s="740" t="s">
        <v>4045</v>
      </c>
      <c r="E1249" s="741" t="s">
        <v>2738</v>
      </c>
      <c r="F1249" s="661" t="s">
        <v>2725</v>
      </c>
      <c r="G1249" s="661" t="s">
        <v>3949</v>
      </c>
      <c r="H1249" s="661" t="s">
        <v>1429</v>
      </c>
      <c r="I1249" s="661" t="s">
        <v>3967</v>
      </c>
      <c r="J1249" s="661" t="s">
        <v>3951</v>
      </c>
      <c r="K1249" s="661" t="s">
        <v>3952</v>
      </c>
      <c r="L1249" s="662">
        <v>10152.84</v>
      </c>
      <c r="M1249" s="662">
        <v>40611.360000000001</v>
      </c>
      <c r="N1249" s="661">
        <v>4</v>
      </c>
      <c r="O1249" s="742">
        <v>1</v>
      </c>
      <c r="P1249" s="662">
        <v>40611.360000000001</v>
      </c>
      <c r="Q1249" s="677">
        <v>1</v>
      </c>
      <c r="R1249" s="661">
        <v>4</v>
      </c>
      <c r="S1249" s="677">
        <v>1</v>
      </c>
      <c r="T1249" s="742">
        <v>1</v>
      </c>
      <c r="U1249" s="700">
        <v>1</v>
      </c>
    </row>
    <row r="1250" spans="1:21" ht="14.4" customHeight="1" x14ac:dyDescent="0.3">
      <c r="A1250" s="660">
        <v>21</v>
      </c>
      <c r="B1250" s="661" t="s">
        <v>572</v>
      </c>
      <c r="C1250" s="661">
        <v>89301215</v>
      </c>
      <c r="D1250" s="740" t="s">
        <v>4045</v>
      </c>
      <c r="E1250" s="741" t="s">
        <v>2738</v>
      </c>
      <c r="F1250" s="661" t="s">
        <v>2725</v>
      </c>
      <c r="G1250" s="661" t="s">
        <v>3949</v>
      </c>
      <c r="H1250" s="661" t="s">
        <v>1429</v>
      </c>
      <c r="I1250" s="661" t="s">
        <v>3962</v>
      </c>
      <c r="J1250" s="661" t="s">
        <v>3957</v>
      </c>
      <c r="K1250" s="661" t="s">
        <v>3958</v>
      </c>
      <c r="L1250" s="662">
        <v>0</v>
      </c>
      <c r="M1250" s="662">
        <v>0</v>
      </c>
      <c r="N1250" s="661">
        <v>2</v>
      </c>
      <c r="O1250" s="742">
        <v>0.5</v>
      </c>
      <c r="P1250" s="662">
        <v>0</v>
      </c>
      <c r="Q1250" s="677"/>
      <c r="R1250" s="661">
        <v>2</v>
      </c>
      <c r="S1250" s="677">
        <v>1</v>
      </c>
      <c r="T1250" s="742">
        <v>0.5</v>
      </c>
      <c r="U1250" s="700">
        <v>1</v>
      </c>
    </row>
    <row r="1251" spans="1:21" ht="14.4" customHeight="1" x14ac:dyDescent="0.3">
      <c r="A1251" s="660">
        <v>21</v>
      </c>
      <c r="B1251" s="661" t="s">
        <v>572</v>
      </c>
      <c r="C1251" s="661">
        <v>89301215</v>
      </c>
      <c r="D1251" s="740" t="s">
        <v>4045</v>
      </c>
      <c r="E1251" s="741" t="s">
        <v>2738</v>
      </c>
      <c r="F1251" s="661" t="s">
        <v>2725</v>
      </c>
      <c r="G1251" s="661" t="s">
        <v>3949</v>
      </c>
      <c r="H1251" s="661" t="s">
        <v>1429</v>
      </c>
      <c r="I1251" s="661" t="s">
        <v>3981</v>
      </c>
      <c r="J1251" s="661" t="s">
        <v>3960</v>
      </c>
      <c r="K1251" s="661" t="s">
        <v>3961</v>
      </c>
      <c r="L1251" s="662">
        <v>0</v>
      </c>
      <c r="M1251" s="662">
        <v>0</v>
      </c>
      <c r="N1251" s="661">
        <v>4</v>
      </c>
      <c r="O1251" s="742">
        <v>1</v>
      </c>
      <c r="P1251" s="662">
        <v>0</v>
      </c>
      <c r="Q1251" s="677"/>
      <c r="R1251" s="661">
        <v>4</v>
      </c>
      <c r="S1251" s="677">
        <v>1</v>
      </c>
      <c r="T1251" s="742">
        <v>1</v>
      </c>
      <c r="U1251" s="700">
        <v>1</v>
      </c>
    </row>
    <row r="1252" spans="1:21" ht="14.4" customHeight="1" x14ac:dyDescent="0.3">
      <c r="A1252" s="660">
        <v>21</v>
      </c>
      <c r="B1252" s="661" t="s">
        <v>572</v>
      </c>
      <c r="C1252" s="661">
        <v>89301215</v>
      </c>
      <c r="D1252" s="740" t="s">
        <v>4045</v>
      </c>
      <c r="E1252" s="741" t="s">
        <v>2738</v>
      </c>
      <c r="F1252" s="661" t="s">
        <v>2725</v>
      </c>
      <c r="G1252" s="661" t="s">
        <v>3805</v>
      </c>
      <c r="H1252" s="661" t="s">
        <v>573</v>
      </c>
      <c r="I1252" s="661" t="s">
        <v>1769</v>
      </c>
      <c r="J1252" s="661" t="s">
        <v>3806</v>
      </c>
      <c r="K1252" s="661" t="s">
        <v>2608</v>
      </c>
      <c r="L1252" s="662">
        <v>77.13</v>
      </c>
      <c r="M1252" s="662">
        <v>77.13</v>
      </c>
      <c r="N1252" s="661">
        <v>1</v>
      </c>
      <c r="O1252" s="742">
        <v>1</v>
      </c>
      <c r="P1252" s="662">
        <v>77.13</v>
      </c>
      <c r="Q1252" s="677">
        <v>1</v>
      </c>
      <c r="R1252" s="661">
        <v>1</v>
      </c>
      <c r="S1252" s="677">
        <v>1</v>
      </c>
      <c r="T1252" s="742">
        <v>1</v>
      </c>
      <c r="U1252" s="700">
        <v>1</v>
      </c>
    </row>
    <row r="1253" spans="1:21" ht="14.4" customHeight="1" x14ac:dyDescent="0.3">
      <c r="A1253" s="660">
        <v>21</v>
      </c>
      <c r="B1253" s="661" t="s">
        <v>572</v>
      </c>
      <c r="C1253" s="661">
        <v>89301215</v>
      </c>
      <c r="D1253" s="740" t="s">
        <v>4045</v>
      </c>
      <c r="E1253" s="741" t="s">
        <v>2738</v>
      </c>
      <c r="F1253" s="661" t="s">
        <v>2725</v>
      </c>
      <c r="G1253" s="661" t="s">
        <v>2768</v>
      </c>
      <c r="H1253" s="661" t="s">
        <v>573</v>
      </c>
      <c r="I1253" s="661" t="s">
        <v>3982</v>
      </c>
      <c r="J1253" s="661" t="s">
        <v>1424</v>
      </c>
      <c r="K1253" s="661" t="s">
        <v>1027</v>
      </c>
      <c r="L1253" s="662">
        <v>50.14</v>
      </c>
      <c r="M1253" s="662">
        <v>100.28</v>
      </c>
      <c r="N1253" s="661">
        <v>2</v>
      </c>
      <c r="O1253" s="742">
        <v>2</v>
      </c>
      <c r="P1253" s="662">
        <v>50.14</v>
      </c>
      <c r="Q1253" s="677">
        <v>0.5</v>
      </c>
      <c r="R1253" s="661">
        <v>1</v>
      </c>
      <c r="S1253" s="677">
        <v>0.5</v>
      </c>
      <c r="T1253" s="742">
        <v>1</v>
      </c>
      <c r="U1253" s="700">
        <v>0.5</v>
      </c>
    </row>
    <row r="1254" spans="1:21" ht="14.4" customHeight="1" x14ac:dyDescent="0.3">
      <c r="A1254" s="660">
        <v>21</v>
      </c>
      <c r="B1254" s="661" t="s">
        <v>572</v>
      </c>
      <c r="C1254" s="661">
        <v>89301215</v>
      </c>
      <c r="D1254" s="740" t="s">
        <v>4045</v>
      </c>
      <c r="E1254" s="741" t="s">
        <v>2738</v>
      </c>
      <c r="F1254" s="661" t="s">
        <v>2725</v>
      </c>
      <c r="G1254" s="661" t="s">
        <v>3983</v>
      </c>
      <c r="H1254" s="661" t="s">
        <v>573</v>
      </c>
      <c r="I1254" s="661" t="s">
        <v>3984</v>
      </c>
      <c r="J1254" s="661" t="s">
        <v>3985</v>
      </c>
      <c r="K1254" s="661" t="s">
        <v>3986</v>
      </c>
      <c r="L1254" s="662">
        <v>31.44</v>
      </c>
      <c r="M1254" s="662">
        <v>31.44</v>
      </c>
      <c r="N1254" s="661">
        <v>1</v>
      </c>
      <c r="O1254" s="742">
        <v>1</v>
      </c>
      <c r="P1254" s="662"/>
      <c r="Q1254" s="677">
        <v>0</v>
      </c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21</v>
      </c>
      <c r="B1255" s="661" t="s">
        <v>572</v>
      </c>
      <c r="C1255" s="661">
        <v>89301215</v>
      </c>
      <c r="D1255" s="740" t="s">
        <v>4045</v>
      </c>
      <c r="E1255" s="741" t="s">
        <v>2738</v>
      </c>
      <c r="F1255" s="661" t="s">
        <v>2727</v>
      </c>
      <c r="G1255" s="661" t="s">
        <v>3247</v>
      </c>
      <c r="H1255" s="661" t="s">
        <v>573</v>
      </c>
      <c r="I1255" s="661" t="s">
        <v>3987</v>
      </c>
      <c r="J1255" s="661" t="s">
        <v>3988</v>
      </c>
      <c r="K1255" s="661" t="s">
        <v>3989</v>
      </c>
      <c r="L1255" s="662">
        <v>741</v>
      </c>
      <c r="M1255" s="662">
        <v>1482</v>
      </c>
      <c r="N1255" s="661">
        <v>2</v>
      </c>
      <c r="O1255" s="742">
        <v>2</v>
      </c>
      <c r="P1255" s="662">
        <v>1482</v>
      </c>
      <c r="Q1255" s="677">
        <v>1</v>
      </c>
      <c r="R1255" s="661">
        <v>2</v>
      </c>
      <c r="S1255" s="677">
        <v>1</v>
      </c>
      <c r="T1255" s="742">
        <v>2</v>
      </c>
      <c r="U1255" s="700">
        <v>1</v>
      </c>
    </row>
    <row r="1256" spans="1:21" ht="14.4" customHeight="1" x14ac:dyDescent="0.3">
      <c r="A1256" s="660">
        <v>21</v>
      </c>
      <c r="B1256" s="661" t="s">
        <v>572</v>
      </c>
      <c r="C1256" s="661">
        <v>89301215</v>
      </c>
      <c r="D1256" s="740" t="s">
        <v>4045</v>
      </c>
      <c r="E1256" s="741" t="s">
        <v>2738</v>
      </c>
      <c r="F1256" s="661" t="s">
        <v>2727</v>
      </c>
      <c r="G1256" s="661" t="s">
        <v>2873</v>
      </c>
      <c r="H1256" s="661" t="s">
        <v>573</v>
      </c>
      <c r="I1256" s="661" t="s">
        <v>1214</v>
      </c>
      <c r="J1256" s="661" t="s">
        <v>1215</v>
      </c>
      <c r="K1256" s="661" t="s">
        <v>1422</v>
      </c>
      <c r="L1256" s="662">
        <v>1267.1199999999999</v>
      </c>
      <c r="M1256" s="662">
        <v>2534.2399999999998</v>
      </c>
      <c r="N1256" s="661">
        <v>2</v>
      </c>
      <c r="O1256" s="742">
        <v>2</v>
      </c>
      <c r="P1256" s="662">
        <v>2534.2399999999998</v>
      </c>
      <c r="Q1256" s="677">
        <v>1</v>
      </c>
      <c r="R1256" s="661">
        <v>2</v>
      </c>
      <c r="S1256" s="677">
        <v>1</v>
      </c>
      <c r="T1256" s="742">
        <v>2</v>
      </c>
      <c r="U1256" s="700">
        <v>1</v>
      </c>
    </row>
    <row r="1257" spans="1:21" ht="14.4" customHeight="1" x14ac:dyDescent="0.3">
      <c r="A1257" s="660">
        <v>21</v>
      </c>
      <c r="B1257" s="661" t="s">
        <v>572</v>
      </c>
      <c r="C1257" s="661">
        <v>89301215</v>
      </c>
      <c r="D1257" s="740" t="s">
        <v>4045</v>
      </c>
      <c r="E1257" s="741" t="s">
        <v>2740</v>
      </c>
      <c r="F1257" s="661" t="s">
        <v>2725</v>
      </c>
      <c r="G1257" s="661" t="s">
        <v>3198</v>
      </c>
      <c r="H1257" s="661" t="s">
        <v>573</v>
      </c>
      <c r="I1257" s="661" t="s">
        <v>3990</v>
      </c>
      <c r="J1257" s="661" t="s">
        <v>3991</v>
      </c>
      <c r="K1257" s="661" t="s">
        <v>2992</v>
      </c>
      <c r="L1257" s="662">
        <v>219.93</v>
      </c>
      <c r="M1257" s="662">
        <v>219.93</v>
      </c>
      <c r="N1257" s="661">
        <v>1</v>
      </c>
      <c r="O1257" s="742">
        <v>0.5</v>
      </c>
      <c r="P1257" s="662">
        <v>219.93</v>
      </c>
      <c r="Q1257" s="677">
        <v>1</v>
      </c>
      <c r="R1257" s="661">
        <v>1</v>
      </c>
      <c r="S1257" s="677">
        <v>1</v>
      </c>
      <c r="T1257" s="742">
        <v>0.5</v>
      </c>
      <c r="U1257" s="700">
        <v>1</v>
      </c>
    </row>
    <row r="1258" spans="1:21" ht="14.4" customHeight="1" x14ac:dyDescent="0.3">
      <c r="A1258" s="660">
        <v>21</v>
      </c>
      <c r="B1258" s="661" t="s">
        <v>572</v>
      </c>
      <c r="C1258" s="661">
        <v>89301215</v>
      </c>
      <c r="D1258" s="740" t="s">
        <v>4045</v>
      </c>
      <c r="E1258" s="741" t="s">
        <v>2740</v>
      </c>
      <c r="F1258" s="661" t="s">
        <v>2725</v>
      </c>
      <c r="G1258" s="661" t="s">
        <v>3198</v>
      </c>
      <c r="H1258" s="661" t="s">
        <v>573</v>
      </c>
      <c r="I1258" s="661" t="s">
        <v>3992</v>
      </c>
      <c r="J1258" s="661" t="s">
        <v>3993</v>
      </c>
      <c r="K1258" s="661" t="s">
        <v>3994</v>
      </c>
      <c r="L1258" s="662">
        <v>109.97</v>
      </c>
      <c r="M1258" s="662">
        <v>109.97</v>
      </c>
      <c r="N1258" s="661">
        <v>1</v>
      </c>
      <c r="O1258" s="742">
        <v>1</v>
      </c>
      <c r="P1258" s="662"/>
      <c r="Q1258" s="677">
        <v>0</v>
      </c>
      <c r="R1258" s="661"/>
      <c r="S1258" s="677">
        <v>0</v>
      </c>
      <c r="T1258" s="742"/>
      <c r="U1258" s="700">
        <v>0</v>
      </c>
    </row>
    <row r="1259" spans="1:21" ht="14.4" customHeight="1" x14ac:dyDescent="0.3">
      <c r="A1259" s="660">
        <v>21</v>
      </c>
      <c r="B1259" s="661" t="s">
        <v>572</v>
      </c>
      <c r="C1259" s="661">
        <v>89301215</v>
      </c>
      <c r="D1259" s="740" t="s">
        <v>4045</v>
      </c>
      <c r="E1259" s="741" t="s">
        <v>2740</v>
      </c>
      <c r="F1259" s="661" t="s">
        <v>2725</v>
      </c>
      <c r="G1259" s="661" t="s">
        <v>3995</v>
      </c>
      <c r="H1259" s="661" t="s">
        <v>573</v>
      </c>
      <c r="I1259" s="661" t="s">
        <v>3996</v>
      </c>
      <c r="J1259" s="661" t="s">
        <v>3997</v>
      </c>
      <c r="K1259" s="661" t="s">
        <v>951</v>
      </c>
      <c r="L1259" s="662">
        <v>118.03</v>
      </c>
      <c r="M1259" s="662">
        <v>354.09000000000003</v>
      </c>
      <c r="N1259" s="661">
        <v>3</v>
      </c>
      <c r="O1259" s="742">
        <v>0.5</v>
      </c>
      <c r="P1259" s="662"/>
      <c r="Q1259" s="677">
        <v>0</v>
      </c>
      <c r="R1259" s="661"/>
      <c r="S1259" s="677">
        <v>0</v>
      </c>
      <c r="T1259" s="742"/>
      <c r="U1259" s="700">
        <v>0</v>
      </c>
    </row>
    <row r="1260" spans="1:21" ht="14.4" customHeight="1" x14ac:dyDescent="0.3">
      <c r="A1260" s="660">
        <v>21</v>
      </c>
      <c r="B1260" s="661" t="s">
        <v>572</v>
      </c>
      <c r="C1260" s="661">
        <v>89301215</v>
      </c>
      <c r="D1260" s="740" t="s">
        <v>4045</v>
      </c>
      <c r="E1260" s="741" t="s">
        <v>2740</v>
      </c>
      <c r="F1260" s="661" t="s">
        <v>2725</v>
      </c>
      <c r="G1260" s="661" t="s">
        <v>2980</v>
      </c>
      <c r="H1260" s="661" t="s">
        <v>573</v>
      </c>
      <c r="I1260" s="661" t="s">
        <v>3998</v>
      </c>
      <c r="J1260" s="661" t="s">
        <v>3999</v>
      </c>
      <c r="K1260" s="661" t="s">
        <v>4000</v>
      </c>
      <c r="L1260" s="662">
        <v>134.77000000000001</v>
      </c>
      <c r="M1260" s="662">
        <v>134.77000000000001</v>
      </c>
      <c r="N1260" s="661">
        <v>1</v>
      </c>
      <c r="O1260" s="742">
        <v>0.5</v>
      </c>
      <c r="P1260" s="662"/>
      <c r="Q1260" s="677">
        <v>0</v>
      </c>
      <c r="R1260" s="661"/>
      <c r="S1260" s="677">
        <v>0</v>
      </c>
      <c r="T1260" s="742"/>
      <c r="U1260" s="700">
        <v>0</v>
      </c>
    </row>
    <row r="1261" spans="1:21" ht="14.4" customHeight="1" x14ac:dyDescent="0.3">
      <c r="A1261" s="660">
        <v>21</v>
      </c>
      <c r="B1261" s="661" t="s">
        <v>572</v>
      </c>
      <c r="C1261" s="661">
        <v>89301215</v>
      </c>
      <c r="D1261" s="740" t="s">
        <v>4045</v>
      </c>
      <c r="E1261" s="741" t="s">
        <v>2740</v>
      </c>
      <c r="F1261" s="661" t="s">
        <v>2725</v>
      </c>
      <c r="G1261" s="661" t="s">
        <v>4001</v>
      </c>
      <c r="H1261" s="661" t="s">
        <v>573</v>
      </c>
      <c r="I1261" s="661" t="s">
        <v>4002</v>
      </c>
      <c r="J1261" s="661" t="s">
        <v>4003</v>
      </c>
      <c r="K1261" s="661" t="s">
        <v>4004</v>
      </c>
      <c r="L1261" s="662">
        <v>43.76</v>
      </c>
      <c r="M1261" s="662">
        <v>43.76</v>
      </c>
      <c r="N1261" s="661">
        <v>1</v>
      </c>
      <c r="O1261" s="742">
        <v>0.5</v>
      </c>
      <c r="P1261" s="662"/>
      <c r="Q1261" s="677">
        <v>0</v>
      </c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21</v>
      </c>
      <c r="B1262" s="661" t="s">
        <v>572</v>
      </c>
      <c r="C1262" s="661">
        <v>89301215</v>
      </c>
      <c r="D1262" s="740" t="s">
        <v>4045</v>
      </c>
      <c r="E1262" s="741" t="s">
        <v>2740</v>
      </c>
      <c r="F1262" s="661" t="s">
        <v>2725</v>
      </c>
      <c r="G1262" s="661" t="s">
        <v>3485</v>
      </c>
      <c r="H1262" s="661" t="s">
        <v>1429</v>
      </c>
      <c r="I1262" s="661" t="s">
        <v>4005</v>
      </c>
      <c r="J1262" s="661" t="s">
        <v>4006</v>
      </c>
      <c r="K1262" s="661" t="s">
        <v>4007</v>
      </c>
      <c r="L1262" s="662">
        <v>1091.0999999999999</v>
      </c>
      <c r="M1262" s="662">
        <v>2182.1999999999998</v>
      </c>
      <c r="N1262" s="661">
        <v>2</v>
      </c>
      <c r="O1262" s="742">
        <v>1</v>
      </c>
      <c r="P1262" s="662"/>
      <c r="Q1262" s="677">
        <v>0</v>
      </c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21</v>
      </c>
      <c r="B1263" s="661" t="s">
        <v>572</v>
      </c>
      <c r="C1263" s="661">
        <v>89301215</v>
      </c>
      <c r="D1263" s="740" t="s">
        <v>4045</v>
      </c>
      <c r="E1263" s="741" t="s">
        <v>2740</v>
      </c>
      <c r="F1263" s="661" t="s">
        <v>2725</v>
      </c>
      <c r="G1263" s="661" t="s">
        <v>4008</v>
      </c>
      <c r="H1263" s="661" t="s">
        <v>573</v>
      </c>
      <c r="I1263" s="661" t="s">
        <v>1747</v>
      </c>
      <c r="J1263" s="661" t="s">
        <v>4009</v>
      </c>
      <c r="K1263" s="661" t="s">
        <v>1749</v>
      </c>
      <c r="L1263" s="662">
        <v>214.39</v>
      </c>
      <c r="M1263" s="662">
        <v>214.39</v>
      </c>
      <c r="N1263" s="661">
        <v>1</v>
      </c>
      <c r="O1263" s="742">
        <v>1</v>
      </c>
      <c r="P1263" s="662"/>
      <c r="Q1263" s="677">
        <v>0</v>
      </c>
      <c r="R1263" s="661"/>
      <c r="S1263" s="677">
        <v>0</v>
      </c>
      <c r="T1263" s="742"/>
      <c r="U1263" s="700">
        <v>0</v>
      </c>
    </row>
    <row r="1264" spans="1:21" ht="14.4" customHeight="1" x14ac:dyDescent="0.3">
      <c r="A1264" s="660">
        <v>21</v>
      </c>
      <c r="B1264" s="661" t="s">
        <v>572</v>
      </c>
      <c r="C1264" s="661">
        <v>89301215</v>
      </c>
      <c r="D1264" s="740" t="s">
        <v>4045</v>
      </c>
      <c r="E1264" s="741" t="s">
        <v>2740</v>
      </c>
      <c r="F1264" s="661" t="s">
        <v>2725</v>
      </c>
      <c r="G1264" s="661" t="s">
        <v>2996</v>
      </c>
      <c r="H1264" s="661" t="s">
        <v>573</v>
      </c>
      <c r="I1264" s="661" t="s">
        <v>834</v>
      </c>
      <c r="J1264" s="661" t="s">
        <v>2997</v>
      </c>
      <c r="K1264" s="661" t="s">
        <v>2998</v>
      </c>
      <c r="L1264" s="662">
        <v>0</v>
      </c>
      <c r="M1264" s="662">
        <v>0</v>
      </c>
      <c r="N1264" s="661">
        <v>2</v>
      </c>
      <c r="O1264" s="742">
        <v>1</v>
      </c>
      <c r="P1264" s="662">
        <v>0</v>
      </c>
      <c r="Q1264" s="677"/>
      <c r="R1264" s="661">
        <v>2</v>
      </c>
      <c r="S1264" s="677">
        <v>1</v>
      </c>
      <c r="T1264" s="742">
        <v>1</v>
      </c>
      <c r="U1264" s="700">
        <v>1</v>
      </c>
    </row>
    <row r="1265" spans="1:21" ht="14.4" customHeight="1" x14ac:dyDescent="0.3">
      <c r="A1265" s="660">
        <v>21</v>
      </c>
      <c r="B1265" s="661" t="s">
        <v>572</v>
      </c>
      <c r="C1265" s="661">
        <v>89301215</v>
      </c>
      <c r="D1265" s="740" t="s">
        <v>4045</v>
      </c>
      <c r="E1265" s="741" t="s">
        <v>2740</v>
      </c>
      <c r="F1265" s="661" t="s">
        <v>2725</v>
      </c>
      <c r="G1265" s="661" t="s">
        <v>2892</v>
      </c>
      <c r="H1265" s="661" t="s">
        <v>573</v>
      </c>
      <c r="I1265" s="661" t="s">
        <v>4010</v>
      </c>
      <c r="J1265" s="661" t="s">
        <v>3735</v>
      </c>
      <c r="K1265" s="661" t="s">
        <v>3727</v>
      </c>
      <c r="L1265" s="662">
        <v>340.97</v>
      </c>
      <c r="M1265" s="662">
        <v>340.97</v>
      </c>
      <c r="N1265" s="661">
        <v>1</v>
      </c>
      <c r="O1265" s="742">
        <v>0.5</v>
      </c>
      <c r="P1265" s="662"/>
      <c r="Q1265" s="677">
        <v>0</v>
      </c>
      <c r="R1265" s="661"/>
      <c r="S1265" s="677">
        <v>0</v>
      </c>
      <c r="T1265" s="742"/>
      <c r="U1265" s="700">
        <v>0</v>
      </c>
    </row>
    <row r="1266" spans="1:21" ht="14.4" customHeight="1" x14ac:dyDescent="0.3">
      <c r="A1266" s="660">
        <v>21</v>
      </c>
      <c r="B1266" s="661" t="s">
        <v>572</v>
      </c>
      <c r="C1266" s="661">
        <v>89301215</v>
      </c>
      <c r="D1266" s="740" t="s">
        <v>4045</v>
      </c>
      <c r="E1266" s="741" t="s">
        <v>2740</v>
      </c>
      <c r="F1266" s="661" t="s">
        <v>2725</v>
      </c>
      <c r="G1266" s="661" t="s">
        <v>2895</v>
      </c>
      <c r="H1266" s="661" t="s">
        <v>1429</v>
      </c>
      <c r="I1266" s="661" t="s">
        <v>1545</v>
      </c>
      <c r="J1266" s="661" t="s">
        <v>1546</v>
      </c>
      <c r="K1266" s="661" t="s">
        <v>2666</v>
      </c>
      <c r="L1266" s="662">
        <v>132</v>
      </c>
      <c r="M1266" s="662">
        <v>396</v>
      </c>
      <c r="N1266" s="661">
        <v>3</v>
      </c>
      <c r="O1266" s="742">
        <v>1</v>
      </c>
      <c r="P1266" s="662"/>
      <c r="Q1266" s="677">
        <v>0</v>
      </c>
      <c r="R1266" s="661"/>
      <c r="S1266" s="677">
        <v>0</v>
      </c>
      <c r="T1266" s="742"/>
      <c r="U1266" s="700">
        <v>0</v>
      </c>
    </row>
    <row r="1267" spans="1:21" ht="14.4" customHeight="1" x14ac:dyDescent="0.3">
      <c r="A1267" s="660">
        <v>21</v>
      </c>
      <c r="B1267" s="661" t="s">
        <v>572</v>
      </c>
      <c r="C1267" s="661">
        <v>89301215</v>
      </c>
      <c r="D1267" s="740" t="s">
        <v>4045</v>
      </c>
      <c r="E1267" s="741" t="s">
        <v>2740</v>
      </c>
      <c r="F1267" s="661" t="s">
        <v>2725</v>
      </c>
      <c r="G1267" s="661" t="s">
        <v>2761</v>
      </c>
      <c r="H1267" s="661" t="s">
        <v>573</v>
      </c>
      <c r="I1267" s="661" t="s">
        <v>2770</v>
      </c>
      <c r="J1267" s="661" t="s">
        <v>1063</v>
      </c>
      <c r="K1267" s="661" t="s">
        <v>1514</v>
      </c>
      <c r="L1267" s="662">
        <v>0</v>
      </c>
      <c r="M1267" s="662">
        <v>0</v>
      </c>
      <c r="N1267" s="661">
        <v>2</v>
      </c>
      <c r="O1267" s="742">
        <v>1</v>
      </c>
      <c r="P1267" s="662">
        <v>0</v>
      </c>
      <c r="Q1267" s="677"/>
      <c r="R1267" s="661">
        <v>2</v>
      </c>
      <c r="S1267" s="677">
        <v>1</v>
      </c>
      <c r="T1267" s="742">
        <v>1</v>
      </c>
      <c r="U1267" s="700">
        <v>1</v>
      </c>
    </row>
    <row r="1268" spans="1:21" ht="14.4" customHeight="1" x14ac:dyDescent="0.3">
      <c r="A1268" s="660">
        <v>21</v>
      </c>
      <c r="B1268" s="661" t="s">
        <v>572</v>
      </c>
      <c r="C1268" s="661">
        <v>89301215</v>
      </c>
      <c r="D1268" s="740" t="s">
        <v>4045</v>
      </c>
      <c r="E1268" s="741" t="s">
        <v>2740</v>
      </c>
      <c r="F1268" s="661" t="s">
        <v>2725</v>
      </c>
      <c r="G1268" s="661" t="s">
        <v>4011</v>
      </c>
      <c r="H1268" s="661" t="s">
        <v>573</v>
      </c>
      <c r="I1268" s="661" t="s">
        <v>4012</v>
      </c>
      <c r="J1268" s="661" t="s">
        <v>4013</v>
      </c>
      <c r="K1268" s="661" t="s">
        <v>4014</v>
      </c>
      <c r="L1268" s="662">
        <v>0</v>
      </c>
      <c r="M1268" s="662">
        <v>0</v>
      </c>
      <c r="N1268" s="661">
        <v>1</v>
      </c>
      <c r="O1268" s="742">
        <v>1</v>
      </c>
      <c r="P1268" s="662"/>
      <c r="Q1268" s="677"/>
      <c r="R1268" s="661"/>
      <c r="S1268" s="677">
        <v>0</v>
      </c>
      <c r="T1268" s="742"/>
      <c r="U1268" s="700">
        <v>0</v>
      </c>
    </row>
    <row r="1269" spans="1:21" ht="14.4" customHeight="1" x14ac:dyDescent="0.3">
      <c r="A1269" s="660">
        <v>21</v>
      </c>
      <c r="B1269" s="661" t="s">
        <v>572</v>
      </c>
      <c r="C1269" s="661">
        <v>89301215</v>
      </c>
      <c r="D1269" s="740" t="s">
        <v>4045</v>
      </c>
      <c r="E1269" s="741" t="s">
        <v>2740</v>
      </c>
      <c r="F1269" s="661" t="s">
        <v>2725</v>
      </c>
      <c r="G1269" s="661" t="s">
        <v>4011</v>
      </c>
      <c r="H1269" s="661" t="s">
        <v>573</v>
      </c>
      <c r="I1269" s="661" t="s">
        <v>4015</v>
      </c>
      <c r="J1269" s="661" t="s">
        <v>4013</v>
      </c>
      <c r="K1269" s="661" t="s">
        <v>4016</v>
      </c>
      <c r="L1269" s="662">
        <v>0</v>
      </c>
      <c r="M1269" s="662">
        <v>0</v>
      </c>
      <c r="N1269" s="661">
        <v>1</v>
      </c>
      <c r="O1269" s="742">
        <v>1</v>
      </c>
      <c r="P1269" s="662">
        <v>0</v>
      </c>
      <c r="Q1269" s="677"/>
      <c r="R1269" s="661">
        <v>1</v>
      </c>
      <c r="S1269" s="677">
        <v>1</v>
      </c>
      <c r="T1269" s="742">
        <v>1</v>
      </c>
      <c r="U1269" s="700">
        <v>1</v>
      </c>
    </row>
    <row r="1270" spans="1:21" ht="14.4" customHeight="1" x14ac:dyDescent="0.3">
      <c r="A1270" s="660">
        <v>21</v>
      </c>
      <c r="B1270" s="661" t="s">
        <v>572</v>
      </c>
      <c r="C1270" s="661">
        <v>89301215</v>
      </c>
      <c r="D1270" s="740" t="s">
        <v>4045</v>
      </c>
      <c r="E1270" s="741" t="s">
        <v>2740</v>
      </c>
      <c r="F1270" s="661" t="s">
        <v>2725</v>
      </c>
      <c r="G1270" s="661" t="s">
        <v>2763</v>
      </c>
      <c r="H1270" s="661" t="s">
        <v>573</v>
      </c>
      <c r="I1270" s="661" t="s">
        <v>807</v>
      </c>
      <c r="J1270" s="661" t="s">
        <v>808</v>
      </c>
      <c r="K1270" s="661" t="s">
        <v>2764</v>
      </c>
      <c r="L1270" s="662">
        <v>156.77000000000001</v>
      </c>
      <c r="M1270" s="662">
        <v>627.08000000000004</v>
      </c>
      <c r="N1270" s="661">
        <v>4</v>
      </c>
      <c r="O1270" s="742">
        <v>1</v>
      </c>
      <c r="P1270" s="662">
        <v>470.31000000000006</v>
      </c>
      <c r="Q1270" s="677">
        <v>0.75</v>
      </c>
      <c r="R1270" s="661">
        <v>3</v>
      </c>
      <c r="S1270" s="677">
        <v>0.75</v>
      </c>
      <c r="T1270" s="742">
        <v>0.5</v>
      </c>
      <c r="U1270" s="700">
        <v>0.5</v>
      </c>
    </row>
    <row r="1271" spans="1:21" ht="14.4" customHeight="1" x14ac:dyDescent="0.3">
      <c r="A1271" s="660">
        <v>21</v>
      </c>
      <c r="B1271" s="661" t="s">
        <v>572</v>
      </c>
      <c r="C1271" s="661">
        <v>89301215</v>
      </c>
      <c r="D1271" s="740" t="s">
        <v>4045</v>
      </c>
      <c r="E1271" s="741" t="s">
        <v>2740</v>
      </c>
      <c r="F1271" s="661" t="s">
        <v>2725</v>
      </c>
      <c r="G1271" s="661" t="s">
        <v>3496</v>
      </c>
      <c r="H1271" s="661" t="s">
        <v>573</v>
      </c>
      <c r="I1271" s="661" t="s">
        <v>1050</v>
      </c>
      <c r="J1271" s="661" t="s">
        <v>3497</v>
      </c>
      <c r="K1271" s="661" t="s">
        <v>3498</v>
      </c>
      <c r="L1271" s="662">
        <v>0</v>
      </c>
      <c r="M1271" s="662">
        <v>0</v>
      </c>
      <c r="N1271" s="661">
        <v>1</v>
      </c>
      <c r="O1271" s="742">
        <v>1</v>
      </c>
      <c r="P1271" s="662">
        <v>0</v>
      </c>
      <c r="Q1271" s="677"/>
      <c r="R1271" s="661">
        <v>1</v>
      </c>
      <c r="S1271" s="677">
        <v>1</v>
      </c>
      <c r="T1271" s="742">
        <v>1</v>
      </c>
      <c r="U1271" s="700">
        <v>1</v>
      </c>
    </row>
    <row r="1272" spans="1:21" ht="14.4" customHeight="1" x14ac:dyDescent="0.3">
      <c r="A1272" s="660">
        <v>21</v>
      </c>
      <c r="B1272" s="661" t="s">
        <v>572</v>
      </c>
      <c r="C1272" s="661">
        <v>89301215</v>
      </c>
      <c r="D1272" s="740" t="s">
        <v>4045</v>
      </c>
      <c r="E1272" s="741" t="s">
        <v>2740</v>
      </c>
      <c r="F1272" s="661" t="s">
        <v>2725</v>
      </c>
      <c r="G1272" s="661" t="s">
        <v>3096</v>
      </c>
      <c r="H1272" s="661" t="s">
        <v>573</v>
      </c>
      <c r="I1272" s="661" t="s">
        <v>4017</v>
      </c>
      <c r="J1272" s="661" t="s">
        <v>4018</v>
      </c>
      <c r="K1272" s="661" t="s">
        <v>4019</v>
      </c>
      <c r="L1272" s="662">
        <v>48.42</v>
      </c>
      <c r="M1272" s="662">
        <v>96.84</v>
      </c>
      <c r="N1272" s="661">
        <v>2</v>
      </c>
      <c r="O1272" s="742">
        <v>1</v>
      </c>
      <c r="P1272" s="662"/>
      <c r="Q1272" s="677">
        <v>0</v>
      </c>
      <c r="R1272" s="661"/>
      <c r="S1272" s="677">
        <v>0</v>
      </c>
      <c r="T1272" s="742"/>
      <c r="U1272" s="700">
        <v>0</v>
      </c>
    </row>
    <row r="1273" spans="1:21" ht="14.4" customHeight="1" x14ac:dyDescent="0.3">
      <c r="A1273" s="660">
        <v>21</v>
      </c>
      <c r="B1273" s="661" t="s">
        <v>572</v>
      </c>
      <c r="C1273" s="661">
        <v>89301215</v>
      </c>
      <c r="D1273" s="740" t="s">
        <v>4045</v>
      </c>
      <c r="E1273" s="741" t="s">
        <v>2740</v>
      </c>
      <c r="F1273" s="661" t="s">
        <v>2725</v>
      </c>
      <c r="G1273" s="661" t="s">
        <v>3219</v>
      </c>
      <c r="H1273" s="661" t="s">
        <v>573</v>
      </c>
      <c r="I1273" s="661" t="s">
        <v>3220</v>
      </c>
      <c r="J1273" s="661" t="s">
        <v>3221</v>
      </c>
      <c r="K1273" s="661" t="s">
        <v>3222</v>
      </c>
      <c r="L1273" s="662">
        <v>48.09</v>
      </c>
      <c r="M1273" s="662">
        <v>192.36</v>
      </c>
      <c r="N1273" s="661">
        <v>4</v>
      </c>
      <c r="O1273" s="742">
        <v>4</v>
      </c>
      <c r="P1273" s="662">
        <v>48.09</v>
      </c>
      <c r="Q1273" s="677">
        <v>0.25</v>
      </c>
      <c r="R1273" s="661">
        <v>1</v>
      </c>
      <c r="S1273" s="677">
        <v>0.25</v>
      </c>
      <c r="T1273" s="742">
        <v>1</v>
      </c>
      <c r="U1273" s="700">
        <v>0.25</v>
      </c>
    </row>
    <row r="1274" spans="1:21" ht="14.4" customHeight="1" x14ac:dyDescent="0.3">
      <c r="A1274" s="660">
        <v>21</v>
      </c>
      <c r="B1274" s="661" t="s">
        <v>572</v>
      </c>
      <c r="C1274" s="661">
        <v>89301215</v>
      </c>
      <c r="D1274" s="740" t="s">
        <v>4045</v>
      </c>
      <c r="E1274" s="741" t="s">
        <v>2740</v>
      </c>
      <c r="F1274" s="661" t="s">
        <v>2725</v>
      </c>
      <c r="G1274" s="661" t="s">
        <v>2848</v>
      </c>
      <c r="H1274" s="661" t="s">
        <v>1429</v>
      </c>
      <c r="I1274" s="661" t="s">
        <v>4020</v>
      </c>
      <c r="J1274" s="661" t="s">
        <v>3507</v>
      </c>
      <c r="K1274" s="661" t="s">
        <v>4021</v>
      </c>
      <c r="L1274" s="662">
        <v>0</v>
      </c>
      <c r="M1274" s="662">
        <v>0</v>
      </c>
      <c r="N1274" s="661">
        <v>1</v>
      </c>
      <c r="O1274" s="742">
        <v>1</v>
      </c>
      <c r="P1274" s="662"/>
      <c r="Q1274" s="677"/>
      <c r="R1274" s="661"/>
      <c r="S1274" s="677">
        <v>0</v>
      </c>
      <c r="T1274" s="742"/>
      <c r="U1274" s="700">
        <v>0</v>
      </c>
    </row>
    <row r="1275" spans="1:21" ht="14.4" customHeight="1" x14ac:dyDescent="0.3">
      <c r="A1275" s="660">
        <v>21</v>
      </c>
      <c r="B1275" s="661" t="s">
        <v>572</v>
      </c>
      <c r="C1275" s="661">
        <v>89301215</v>
      </c>
      <c r="D1275" s="740" t="s">
        <v>4045</v>
      </c>
      <c r="E1275" s="741" t="s">
        <v>2740</v>
      </c>
      <c r="F1275" s="661" t="s">
        <v>2725</v>
      </c>
      <c r="G1275" s="661" t="s">
        <v>3508</v>
      </c>
      <c r="H1275" s="661" t="s">
        <v>573</v>
      </c>
      <c r="I1275" s="661" t="s">
        <v>3509</v>
      </c>
      <c r="J1275" s="661" t="s">
        <v>3510</v>
      </c>
      <c r="K1275" s="661" t="s">
        <v>2649</v>
      </c>
      <c r="L1275" s="662">
        <v>0</v>
      </c>
      <c r="M1275" s="662">
        <v>0</v>
      </c>
      <c r="N1275" s="661">
        <v>3</v>
      </c>
      <c r="O1275" s="742">
        <v>1</v>
      </c>
      <c r="P1275" s="662"/>
      <c r="Q1275" s="677"/>
      <c r="R1275" s="661"/>
      <c r="S1275" s="677">
        <v>0</v>
      </c>
      <c r="T1275" s="742"/>
      <c r="U1275" s="700">
        <v>0</v>
      </c>
    </row>
    <row r="1276" spans="1:21" ht="14.4" customHeight="1" x14ac:dyDescent="0.3">
      <c r="A1276" s="660">
        <v>21</v>
      </c>
      <c r="B1276" s="661" t="s">
        <v>572</v>
      </c>
      <c r="C1276" s="661">
        <v>89301215</v>
      </c>
      <c r="D1276" s="740" t="s">
        <v>4045</v>
      </c>
      <c r="E1276" s="741" t="s">
        <v>2740</v>
      </c>
      <c r="F1276" s="661" t="s">
        <v>2725</v>
      </c>
      <c r="G1276" s="661" t="s">
        <v>3117</v>
      </c>
      <c r="H1276" s="661" t="s">
        <v>1429</v>
      </c>
      <c r="I1276" s="661" t="s">
        <v>1591</v>
      </c>
      <c r="J1276" s="661" t="s">
        <v>1592</v>
      </c>
      <c r="K1276" s="661" t="s">
        <v>2646</v>
      </c>
      <c r="L1276" s="662">
        <v>769.6</v>
      </c>
      <c r="M1276" s="662">
        <v>4617.6000000000004</v>
      </c>
      <c r="N1276" s="661">
        <v>6</v>
      </c>
      <c r="O1276" s="742">
        <v>2</v>
      </c>
      <c r="P1276" s="662"/>
      <c r="Q1276" s="677">
        <v>0</v>
      </c>
      <c r="R1276" s="661"/>
      <c r="S1276" s="677">
        <v>0</v>
      </c>
      <c r="T1276" s="742"/>
      <c r="U1276" s="700">
        <v>0</v>
      </c>
    </row>
    <row r="1277" spans="1:21" ht="14.4" customHeight="1" x14ac:dyDescent="0.3">
      <c r="A1277" s="660">
        <v>21</v>
      </c>
      <c r="B1277" s="661" t="s">
        <v>572</v>
      </c>
      <c r="C1277" s="661">
        <v>89301215</v>
      </c>
      <c r="D1277" s="740" t="s">
        <v>4045</v>
      </c>
      <c r="E1277" s="741" t="s">
        <v>2740</v>
      </c>
      <c r="F1277" s="661" t="s">
        <v>2725</v>
      </c>
      <c r="G1277" s="661" t="s">
        <v>3117</v>
      </c>
      <c r="H1277" s="661" t="s">
        <v>573</v>
      </c>
      <c r="I1277" s="661" t="s">
        <v>3776</v>
      </c>
      <c r="J1277" s="661" t="s">
        <v>1592</v>
      </c>
      <c r="K1277" s="661" t="s">
        <v>3777</v>
      </c>
      <c r="L1277" s="662">
        <v>0</v>
      </c>
      <c r="M1277" s="662">
        <v>0</v>
      </c>
      <c r="N1277" s="661">
        <v>3</v>
      </c>
      <c r="O1277" s="742">
        <v>1</v>
      </c>
      <c r="P1277" s="662">
        <v>0</v>
      </c>
      <c r="Q1277" s="677"/>
      <c r="R1277" s="661">
        <v>3</v>
      </c>
      <c r="S1277" s="677">
        <v>1</v>
      </c>
      <c r="T1277" s="742">
        <v>1</v>
      </c>
      <c r="U1277" s="700">
        <v>1</v>
      </c>
    </row>
    <row r="1278" spans="1:21" ht="14.4" customHeight="1" x14ac:dyDescent="0.3">
      <c r="A1278" s="660">
        <v>21</v>
      </c>
      <c r="B1278" s="661" t="s">
        <v>572</v>
      </c>
      <c r="C1278" s="661">
        <v>89301215</v>
      </c>
      <c r="D1278" s="740" t="s">
        <v>4045</v>
      </c>
      <c r="E1278" s="741" t="s">
        <v>2740</v>
      </c>
      <c r="F1278" s="661" t="s">
        <v>2725</v>
      </c>
      <c r="G1278" s="661" t="s">
        <v>2771</v>
      </c>
      <c r="H1278" s="661" t="s">
        <v>573</v>
      </c>
      <c r="I1278" s="661" t="s">
        <v>855</v>
      </c>
      <c r="J1278" s="661" t="s">
        <v>2772</v>
      </c>
      <c r="K1278" s="661" t="s">
        <v>2773</v>
      </c>
      <c r="L1278" s="662">
        <v>53.57</v>
      </c>
      <c r="M1278" s="662">
        <v>53.57</v>
      </c>
      <c r="N1278" s="661">
        <v>1</v>
      </c>
      <c r="O1278" s="742">
        <v>0.5</v>
      </c>
      <c r="P1278" s="662"/>
      <c r="Q1278" s="677">
        <v>0</v>
      </c>
      <c r="R1278" s="661"/>
      <c r="S1278" s="677">
        <v>0</v>
      </c>
      <c r="T1278" s="742"/>
      <c r="U1278" s="700">
        <v>0</v>
      </c>
    </row>
    <row r="1279" spans="1:21" ht="14.4" customHeight="1" x14ac:dyDescent="0.3">
      <c r="A1279" s="660">
        <v>21</v>
      </c>
      <c r="B1279" s="661" t="s">
        <v>572</v>
      </c>
      <c r="C1279" s="661">
        <v>89301215</v>
      </c>
      <c r="D1279" s="740" t="s">
        <v>4045</v>
      </c>
      <c r="E1279" s="741" t="s">
        <v>2740</v>
      </c>
      <c r="F1279" s="661" t="s">
        <v>2725</v>
      </c>
      <c r="G1279" s="661" t="s">
        <v>4022</v>
      </c>
      <c r="H1279" s="661" t="s">
        <v>573</v>
      </c>
      <c r="I1279" s="661" t="s">
        <v>4023</v>
      </c>
      <c r="J1279" s="661" t="s">
        <v>4024</v>
      </c>
      <c r="K1279" s="661" t="s">
        <v>4025</v>
      </c>
      <c r="L1279" s="662">
        <v>131.35</v>
      </c>
      <c r="M1279" s="662">
        <v>394.04999999999995</v>
      </c>
      <c r="N1279" s="661">
        <v>3</v>
      </c>
      <c r="O1279" s="742">
        <v>0.5</v>
      </c>
      <c r="P1279" s="662"/>
      <c r="Q1279" s="677">
        <v>0</v>
      </c>
      <c r="R1279" s="661"/>
      <c r="S1279" s="677">
        <v>0</v>
      </c>
      <c r="T1279" s="742"/>
      <c r="U1279" s="700">
        <v>0</v>
      </c>
    </row>
    <row r="1280" spans="1:21" ht="14.4" customHeight="1" x14ac:dyDescent="0.3">
      <c r="A1280" s="660">
        <v>21</v>
      </c>
      <c r="B1280" s="661" t="s">
        <v>572</v>
      </c>
      <c r="C1280" s="661">
        <v>89301215</v>
      </c>
      <c r="D1280" s="740" t="s">
        <v>4045</v>
      </c>
      <c r="E1280" s="741" t="s">
        <v>2740</v>
      </c>
      <c r="F1280" s="661" t="s">
        <v>2725</v>
      </c>
      <c r="G1280" s="661" t="s">
        <v>2760</v>
      </c>
      <c r="H1280" s="661" t="s">
        <v>1429</v>
      </c>
      <c r="I1280" s="661" t="s">
        <v>2862</v>
      </c>
      <c r="J1280" s="661" t="s">
        <v>2863</v>
      </c>
      <c r="K1280" s="661" t="s">
        <v>2864</v>
      </c>
      <c r="L1280" s="662">
        <v>1300.49</v>
      </c>
      <c r="M1280" s="662">
        <v>1300.49</v>
      </c>
      <c r="N1280" s="661">
        <v>1</v>
      </c>
      <c r="O1280" s="742">
        <v>1</v>
      </c>
      <c r="P1280" s="662">
        <v>1300.49</v>
      </c>
      <c r="Q1280" s="677">
        <v>1</v>
      </c>
      <c r="R1280" s="661">
        <v>1</v>
      </c>
      <c r="S1280" s="677">
        <v>1</v>
      </c>
      <c r="T1280" s="742">
        <v>1</v>
      </c>
      <c r="U1280" s="700">
        <v>1</v>
      </c>
    </row>
    <row r="1281" spans="1:21" ht="14.4" customHeight="1" x14ac:dyDescent="0.3">
      <c r="A1281" s="660">
        <v>21</v>
      </c>
      <c r="B1281" s="661" t="s">
        <v>572</v>
      </c>
      <c r="C1281" s="661">
        <v>89301215</v>
      </c>
      <c r="D1281" s="740" t="s">
        <v>4045</v>
      </c>
      <c r="E1281" s="741" t="s">
        <v>2740</v>
      </c>
      <c r="F1281" s="661" t="s">
        <v>2725</v>
      </c>
      <c r="G1281" s="661" t="s">
        <v>4026</v>
      </c>
      <c r="H1281" s="661" t="s">
        <v>1429</v>
      </c>
      <c r="I1281" s="661" t="s">
        <v>4027</v>
      </c>
      <c r="J1281" s="661" t="s">
        <v>4028</v>
      </c>
      <c r="K1281" s="661" t="s">
        <v>1536</v>
      </c>
      <c r="L1281" s="662">
        <v>172.84</v>
      </c>
      <c r="M1281" s="662">
        <v>518.52</v>
      </c>
      <c r="N1281" s="661">
        <v>3</v>
      </c>
      <c r="O1281" s="742">
        <v>1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21</v>
      </c>
      <c r="B1282" s="661" t="s">
        <v>572</v>
      </c>
      <c r="C1282" s="661">
        <v>89301215</v>
      </c>
      <c r="D1282" s="740" t="s">
        <v>4045</v>
      </c>
      <c r="E1282" s="741" t="s">
        <v>2740</v>
      </c>
      <c r="F1282" s="661" t="s">
        <v>2725</v>
      </c>
      <c r="G1282" s="661" t="s">
        <v>2918</v>
      </c>
      <c r="H1282" s="661" t="s">
        <v>573</v>
      </c>
      <c r="I1282" s="661" t="s">
        <v>1326</v>
      </c>
      <c r="J1282" s="661" t="s">
        <v>1327</v>
      </c>
      <c r="K1282" s="661" t="s">
        <v>1328</v>
      </c>
      <c r="L1282" s="662">
        <v>108.44</v>
      </c>
      <c r="M1282" s="662">
        <v>216.88</v>
      </c>
      <c r="N1282" s="661">
        <v>2</v>
      </c>
      <c r="O1282" s="742">
        <v>1.5</v>
      </c>
      <c r="P1282" s="662"/>
      <c r="Q1282" s="677">
        <v>0</v>
      </c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21</v>
      </c>
      <c r="B1283" s="661" t="s">
        <v>572</v>
      </c>
      <c r="C1283" s="661">
        <v>89301215</v>
      </c>
      <c r="D1283" s="740" t="s">
        <v>4045</v>
      </c>
      <c r="E1283" s="741" t="s">
        <v>2740</v>
      </c>
      <c r="F1283" s="661" t="s">
        <v>2725</v>
      </c>
      <c r="G1283" s="661" t="s">
        <v>4029</v>
      </c>
      <c r="H1283" s="661" t="s">
        <v>573</v>
      </c>
      <c r="I1283" s="661" t="s">
        <v>4030</v>
      </c>
      <c r="J1283" s="661" t="s">
        <v>4031</v>
      </c>
      <c r="K1283" s="661" t="s">
        <v>4032</v>
      </c>
      <c r="L1283" s="662">
        <v>0</v>
      </c>
      <c r="M1283" s="662">
        <v>0</v>
      </c>
      <c r="N1283" s="661">
        <v>1</v>
      </c>
      <c r="O1283" s="742">
        <v>1</v>
      </c>
      <c r="P1283" s="662"/>
      <c r="Q1283" s="677"/>
      <c r="R1283" s="661"/>
      <c r="S1283" s="677">
        <v>0</v>
      </c>
      <c r="T1283" s="742"/>
      <c r="U1283" s="700">
        <v>0</v>
      </c>
    </row>
    <row r="1284" spans="1:21" ht="14.4" customHeight="1" x14ac:dyDescent="0.3">
      <c r="A1284" s="660">
        <v>21</v>
      </c>
      <c r="B1284" s="661" t="s">
        <v>572</v>
      </c>
      <c r="C1284" s="661">
        <v>89301215</v>
      </c>
      <c r="D1284" s="740" t="s">
        <v>4045</v>
      </c>
      <c r="E1284" s="741" t="s">
        <v>2740</v>
      </c>
      <c r="F1284" s="661" t="s">
        <v>2725</v>
      </c>
      <c r="G1284" s="661" t="s">
        <v>2973</v>
      </c>
      <c r="H1284" s="661" t="s">
        <v>1429</v>
      </c>
      <c r="I1284" s="661" t="s">
        <v>3175</v>
      </c>
      <c r="J1284" s="661" t="s">
        <v>2975</v>
      </c>
      <c r="K1284" s="661" t="s">
        <v>3176</v>
      </c>
      <c r="L1284" s="662">
        <v>492.3</v>
      </c>
      <c r="M1284" s="662">
        <v>984.6</v>
      </c>
      <c r="N1284" s="661">
        <v>2</v>
      </c>
      <c r="O1284" s="742">
        <v>2</v>
      </c>
      <c r="P1284" s="662">
        <v>492.3</v>
      </c>
      <c r="Q1284" s="677">
        <v>0.5</v>
      </c>
      <c r="R1284" s="661">
        <v>1</v>
      </c>
      <c r="S1284" s="677">
        <v>0.5</v>
      </c>
      <c r="T1284" s="742">
        <v>1</v>
      </c>
      <c r="U1284" s="700">
        <v>0.5</v>
      </c>
    </row>
    <row r="1285" spans="1:21" ht="14.4" customHeight="1" x14ac:dyDescent="0.3">
      <c r="A1285" s="660">
        <v>21</v>
      </c>
      <c r="B1285" s="661" t="s">
        <v>572</v>
      </c>
      <c r="C1285" s="661">
        <v>89301215</v>
      </c>
      <c r="D1285" s="740" t="s">
        <v>4045</v>
      </c>
      <c r="E1285" s="741" t="s">
        <v>2740</v>
      </c>
      <c r="F1285" s="661" t="s">
        <v>2725</v>
      </c>
      <c r="G1285" s="661" t="s">
        <v>3949</v>
      </c>
      <c r="H1285" s="661" t="s">
        <v>1429</v>
      </c>
      <c r="I1285" s="661" t="s">
        <v>3967</v>
      </c>
      <c r="J1285" s="661" t="s">
        <v>3951</v>
      </c>
      <c r="K1285" s="661" t="s">
        <v>3952</v>
      </c>
      <c r="L1285" s="662">
        <v>10152.84</v>
      </c>
      <c r="M1285" s="662">
        <v>30458.52</v>
      </c>
      <c r="N1285" s="661">
        <v>3</v>
      </c>
      <c r="O1285" s="742">
        <v>0.5</v>
      </c>
      <c r="P1285" s="662">
        <v>30458.52</v>
      </c>
      <c r="Q1285" s="677">
        <v>1</v>
      </c>
      <c r="R1285" s="661">
        <v>3</v>
      </c>
      <c r="S1285" s="677">
        <v>1</v>
      </c>
      <c r="T1285" s="742">
        <v>0.5</v>
      </c>
      <c r="U1285" s="700">
        <v>1</v>
      </c>
    </row>
    <row r="1286" spans="1:21" ht="14.4" customHeight="1" x14ac:dyDescent="0.3">
      <c r="A1286" s="660">
        <v>21</v>
      </c>
      <c r="B1286" s="661" t="s">
        <v>572</v>
      </c>
      <c r="C1286" s="661">
        <v>89301215</v>
      </c>
      <c r="D1286" s="740" t="s">
        <v>4045</v>
      </c>
      <c r="E1286" s="741" t="s">
        <v>2740</v>
      </c>
      <c r="F1286" s="661" t="s">
        <v>2725</v>
      </c>
      <c r="G1286" s="661" t="s">
        <v>3949</v>
      </c>
      <c r="H1286" s="661" t="s">
        <v>1429</v>
      </c>
      <c r="I1286" s="661" t="s">
        <v>3959</v>
      </c>
      <c r="J1286" s="661" t="s">
        <v>3960</v>
      </c>
      <c r="K1286" s="661" t="s">
        <v>3961</v>
      </c>
      <c r="L1286" s="662">
        <v>2030.56</v>
      </c>
      <c r="M1286" s="662">
        <v>6091.68</v>
      </c>
      <c r="N1286" s="661">
        <v>3</v>
      </c>
      <c r="O1286" s="742">
        <v>0.5</v>
      </c>
      <c r="P1286" s="662">
        <v>6091.68</v>
      </c>
      <c r="Q1286" s="677">
        <v>1</v>
      </c>
      <c r="R1286" s="661">
        <v>3</v>
      </c>
      <c r="S1286" s="677">
        <v>1</v>
      </c>
      <c r="T1286" s="742">
        <v>0.5</v>
      </c>
      <c r="U1286" s="700">
        <v>1</v>
      </c>
    </row>
    <row r="1287" spans="1:21" ht="14.4" customHeight="1" x14ac:dyDescent="0.3">
      <c r="A1287" s="660">
        <v>21</v>
      </c>
      <c r="B1287" s="661" t="s">
        <v>572</v>
      </c>
      <c r="C1287" s="661">
        <v>89301215</v>
      </c>
      <c r="D1287" s="740" t="s">
        <v>4045</v>
      </c>
      <c r="E1287" s="741" t="s">
        <v>2740</v>
      </c>
      <c r="F1287" s="661" t="s">
        <v>2725</v>
      </c>
      <c r="G1287" s="661" t="s">
        <v>3055</v>
      </c>
      <c r="H1287" s="661" t="s">
        <v>573</v>
      </c>
      <c r="I1287" s="661" t="s">
        <v>3411</v>
      </c>
      <c r="J1287" s="661" t="s">
        <v>3186</v>
      </c>
      <c r="K1287" s="661" t="s">
        <v>1362</v>
      </c>
      <c r="L1287" s="662">
        <v>0</v>
      </c>
      <c r="M1287" s="662">
        <v>0</v>
      </c>
      <c r="N1287" s="661">
        <v>1</v>
      </c>
      <c r="O1287" s="742">
        <v>1</v>
      </c>
      <c r="P1287" s="662">
        <v>0</v>
      </c>
      <c r="Q1287" s="677"/>
      <c r="R1287" s="661">
        <v>1</v>
      </c>
      <c r="S1287" s="677">
        <v>1</v>
      </c>
      <c r="T1287" s="742">
        <v>1</v>
      </c>
      <c r="U1287" s="700">
        <v>1</v>
      </c>
    </row>
    <row r="1288" spans="1:21" ht="14.4" customHeight="1" x14ac:dyDescent="0.3">
      <c r="A1288" s="660">
        <v>21</v>
      </c>
      <c r="B1288" s="661" t="s">
        <v>572</v>
      </c>
      <c r="C1288" s="661">
        <v>89301215</v>
      </c>
      <c r="D1288" s="740" t="s">
        <v>4045</v>
      </c>
      <c r="E1288" s="741" t="s">
        <v>2740</v>
      </c>
      <c r="F1288" s="661" t="s">
        <v>2725</v>
      </c>
      <c r="G1288" s="661" t="s">
        <v>3055</v>
      </c>
      <c r="H1288" s="661" t="s">
        <v>573</v>
      </c>
      <c r="I1288" s="661" t="s">
        <v>3243</v>
      </c>
      <c r="J1288" s="661" t="s">
        <v>3244</v>
      </c>
      <c r="K1288" s="661" t="s">
        <v>1362</v>
      </c>
      <c r="L1288" s="662">
        <v>0</v>
      </c>
      <c r="M1288" s="662">
        <v>0</v>
      </c>
      <c r="N1288" s="661">
        <v>3</v>
      </c>
      <c r="O1288" s="742">
        <v>1</v>
      </c>
      <c r="P1288" s="662"/>
      <c r="Q1288" s="677"/>
      <c r="R1288" s="661"/>
      <c r="S1288" s="677">
        <v>0</v>
      </c>
      <c r="T1288" s="742"/>
      <c r="U1288" s="700">
        <v>0</v>
      </c>
    </row>
    <row r="1289" spans="1:21" ht="14.4" customHeight="1" x14ac:dyDescent="0.3">
      <c r="A1289" s="660">
        <v>21</v>
      </c>
      <c r="B1289" s="661" t="s">
        <v>572</v>
      </c>
      <c r="C1289" s="661">
        <v>89301215</v>
      </c>
      <c r="D1289" s="740" t="s">
        <v>4045</v>
      </c>
      <c r="E1289" s="741" t="s">
        <v>2740</v>
      </c>
      <c r="F1289" s="661" t="s">
        <v>2725</v>
      </c>
      <c r="G1289" s="661" t="s">
        <v>3055</v>
      </c>
      <c r="H1289" s="661" t="s">
        <v>573</v>
      </c>
      <c r="I1289" s="661" t="s">
        <v>4033</v>
      </c>
      <c r="J1289" s="661" t="s">
        <v>3417</v>
      </c>
      <c r="K1289" s="661" t="s">
        <v>1362</v>
      </c>
      <c r="L1289" s="662">
        <v>0</v>
      </c>
      <c r="M1289" s="662">
        <v>0</v>
      </c>
      <c r="N1289" s="661">
        <v>2</v>
      </c>
      <c r="O1289" s="742">
        <v>1</v>
      </c>
      <c r="P1289" s="662"/>
      <c r="Q1289" s="677"/>
      <c r="R1289" s="661"/>
      <c r="S1289" s="677">
        <v>0</v>
      </c>
      <c r="T1289" s="742"/>
      <c r="U1289" s="700">
        <v>0</v>
      </c>
    </row>
    <row r="1290" spans="1:21" ht="14.4" customHeight="1" x14ac:dyDescent="0.3">
      <c r="A1290" s="660">
        <v>21</v>
      </c>
      <c r="B1290" s="661" t="s">
        <v>572</v>
      </c>
      <c r="C1290" s="661">
        <v>89301215</v>
      </c>
      <c r="D1290" s="740" t="s">
        <v>4045</v>
      </c>
      <c r="E1290" s="741" t="s">
        <v>2740</v>
      </c>
      <c r="F1290" s="661" t="s">
        <v>2725</v>
      </c>
      <c r="G1290" s="661" t="s">
        <v>3055</v>
      </c>
      <c r="H1290" s="661" t="s">
        <v>573</v>
      </c>
      <c r="I1290" s="661" t="s">
        <v>4034</v>
      </c>
      <c r="J1290" s="661" t="s">
        <v>4035</v>
      </c>
      <c r="K1290" s="661" t="s">
        <v>1463</v>
      </c>
      <c r="L1290" s="662">
        <v>0</v>
      </c>
      <c r="M1290" s="662">
        <v>0</v>
      </c>
      <c r="N1290" s="661">
        <v>1</v>
      </c>
      <c r="O1290" s="742">
        <v>1</v>
      </c>
      <c r="P1290" s="662">
        <v>0</v>
      </c>
      <c r="Q1290" s="677"/>
      <c r="R1290" s="661">
        <v>1</v>
      </c>
      <c r="S1290" s="677">
        <v>1</v>
      </c>
      <c r="T1290" s="742">
        <v>1</v>
      </c>
      <c r="U1290" s="700">
        <v>1</v>
      </c>
    </row>
    <row r="1291" spans="1:21" ht="14.4" customHeight="1" x14ac:dyDescent="0.3">
      <c r="A1291" s="660">
        <v>21</v>
      </c>
      <c r="B1291" s="661" t="s">
        <v>572</v>
      </c>
      <c r="C1291" s="661">
        <v>89301215</v>
      </c>
      <c r="D1291" s="740" t="s">
        <v>4045</v>
      </c>
      <c r="E1291" s="741" t="s">
        <v>2740</v>
      </c>
      <c r="F1291" s="661" t="s">
        <v>2727</v>
      </c>
      <c r="G1291" s="661" t="s">
        <v>3247</v>
      </c>
      <c r="H1291" s="661" t="s">
        <v>573</v>
      </c>
      <c r="I1291" s="661" t="s">
        <v>3248</v>
      </c>
      <c r="J1291" s="661" t="s">
        <v>3249</v>
      </c>
      <c r="K1291" s="661" t="s">
        <v>3250</v>
      </c>
      <c r="L1291" s="662">
        <v>1512.05</v>
      </c>
      <c r="M1291" s="662">
        <v>1512.05</v>
      </c>
      <c r="N1291" s="661">
        <v>1</v>
      </c>
      <c r="O1291" s="742">
        <v>1</v>
      </c>
      <c r="P1291" s="662">
        <v>1512.05</v>
      </c>
      <c r="Q1291" s="677">
        <v>1</v>
      </c>
      <c r="R1291" s="661">
        <v>1</v>
      </c>
      <c r="S1291" s="677">
        <v>1</v>
      </c>
      <c r="T1291" s="742">
        <v>1</v>
      </c>
      <c r="U1291" s="700">
        <v>1</v>
      </c>
    </row>
    <row r="1292" spans="1:21" ht="14.4" customHeight="1" x14ac:dyDescent="0.3">
      <c r="A1292" s="660">
        <v>21</v>
      </c>
      <c r="B1292" s="661" t="s">
        <v>572</v>
      </c>
      <c r="C1292" s="661">
        <v>89301215</v>
      </c>
      <c r="D1292" s="740" t="s">
        <v>4045</v>
      </c>
      <c r="E1292" s="741" t="s">
        <v>2740</v>
      </c>
      <c r="F1292" s="661" t="s">
        <v>2727</v>
      </c>
      <c r="G1292" s="661" t="s">
        <v>3247</v>
      </c>
      <c r="H1292" s="661" t="s">
        <v>573</v>
      </c>
      <c r="I1292" s="661" t="s">
        <v>4036</v>
      </c>
      <c r="J1292" s="661" t="s">
        <v>4037</v>
      </c>
      <c r="K1292" s="661" t="s">
        <v>4038</v>
      </c>
      <c r="L1292" s="662">
        <v>1438.95</v>
      </c>
      <c r="M1292" s="662">
        <v>5755.8</v>
      </c>
      <c r="N1292" s="661">
        <v>4</v>
      </c>
      <c r="O1292" s="742">
        <v>2</v>
      </c>
      <c r="P1292" s="662">
        <v>5755.8</v>
      </c>
      <c r="Q1292" s="677">
        <v>1</v>
      </c>
      <c r="R1292" s="661">
        <v>4</v>
      </c>
      <c r="S1292" s="677">
        <v>1</v>
      </c>
      <c r="T1292" s="742">
        <v>2</v>
      </c>
      <c r="U1292" s="700">
        <v>1</v>
      </c>
    </row>
    <row r="1293" spans="1:21" ht="14.4" customHeight="1" x14ac:dyDescent="0.3">
      <c r="A1293" s="660">
        <v>21</v>
      </c>
      <c r="B1293" s="661" t="s">
        <v>572</v>
      </c>
      <c r="C1293" s="661">
        <v>89301215</v>
      </c>
      <c r="D1293" s="740" t="s">
        <v>4045</v>
      </c>
      <c r="E1293" s="741" t="s">
        <v>2755</v>
      </c>
      <c r="F1293" s="661" t="s">
        <v>2725</v>
      </c>
      <c r="G1293" s="661" t="s">
        <v>3592</v>
      </c>
      <c r="H1293" s="661" t="s">
        <v>573</v>
      </c>
      <c r="I1293" s="661" t="s">
        <v>3749</v>
      </c>
      <c r="J1293" s="661" t="s">
        <v>3750</v>
      </c>
      <c r="K1293" s="661" t="s">
        <v>3751</v>
      </c>
      <c r="L1293" s="662">
        <v>2991.23</v>
      </c>
      <c r="M1293" s="662">
        <v>2991.23</v>
      </c>
      <c r="N1293" s="661">
        <v>1</v>
      </c>
      <c r="O1293" s="742">
        <v>1</v>
      </c>
      <c r="P1293" s="662">
        <v>2991.23</v>
      </c>
      <c r="Q1293" s="677">
        <v>1</v>
      </c>
      <c r="R1293" s="661">
        <v>1</v>
      </c>
      <c r="S1293" s="677">
        <v>1</v>
      </c>
      <c r="T1293" s="742">
        <v>1</v>
      </c>
      <c r="U1293" s="700">
        <v>1</v>
      </c>
    </row>
    <row r="1294" spans="1:21" ht="14.4" customHeight="1" x14ac:dyDescent="0.3">
      <c r="A1294" s="660">
        <v>21</v>
      </c>
      <c r="B1294" s="661" t="s">
        <v>572</v>
      </c>
      <c r="C1294" s="661">
        <v>89301215</v>
      </c>
      <c r="D1294" s="740" t="s">
        <v>4045</v>
      </c>
      <c r="E1294" s="741" t="s">
        <v>2755</v>
      </c>
      <c r="F1294" s="661" t="s">
        <v>2725</v>
      </c>
      <c r="G1294" s="661" t="s">
        <v>4039</v>
      </c>
      <c r="H1294" s="661" t="s">
        <v>573</v>
      </c>
      <c r="I1294" s="661" t="s">
        <v>4040</v>
      </c>
      <c r="J1294" s="661" t="s">
        <v>4041</v>
      </c>
      <c r="K1294" s="661" t="s">
        <v>4042</v>
      </c>
      <c r="L1294" s="662">
        <v>0</v>
      </c>
      <c r="M1294" s="662">
        <v>0</v>
      </c>
      <c r="N1294" s="661">
        <v>2</v>
      </c>
      <c r="O1294" s="742">
        <v>1</v>
      </c>
      <c r="P1294" s="662">
        <v>0</v>
      </c>
      <c r="Q1294" s="677"/>
      <c r="R1294" s="661">
        <v>2</v>
      </c>
      <c r="S1294" s="677">
        <v>1</v>
      </c>
      <c r="T1294" s="742">
        <v>1</v>
      </c>
      <c r="U1294" s="700">
        <v>1</v>
      </c>
    </row>
    <row r="1295" spans="1:21" ht="14.4" customHeight="1" x14ac:dyDescent="0.3">
      <c r="A1295" s="660">
        <v>21</v>
      </c>
      <c r="B1295" s="661" t="s">
        <v>572</v>
      </c>
      <c r="C1295" s="661">
        <v>89301215</v>
      </c>
      <c r="D1295" s="740" t="s">
        <v>4045</v>
      </c>
      <c r="E1295" s="741" t="s">
        <v>2755</v>
      </c>
      <c r="F1295" s="661" t="s">
        <v>2725</v>
      </c>
      <c r="G1295" s="661" t="s">
        <v>2760</v>
      </c>
      <c r="H1295" s="661" t="s">
        <v>1429</v>
      </c>
      <c r="I1295" s="661" t="s">
        <v>1553</v>
      </c>
      <c r="J1295" s="661" t="s">
        <v>1554</v>
      </c>
      <c r="K1295" s="661" t="s">
        <v>2613</v>
      </c>
      <c r="L1295" s="662">
        <v>1300.49</v>
      </c>
      <c r="M1295" s="662">
        <v>1300.49</v>
      </c>
      <c r="N1295" s="661">
        <v>1</v>
      </c>
      <c r="O1295" s="742">
        <v>1</v>
      </c>
      <c r="P1295" s="662"/>
      <c r="Q1295" s="677">
        <v>0</v>
      </c>
      <c r="R1295" s="661"/>
      <c r="S1295" s="677">
        <v>0</v>
      </c>
      <c r="T1295" s="742"/>
      <c r="U1295" s="700">
        <v>0</v>
      </c>
    </row>
    <row r="1296" spans="1:21" ht="14.4" customHeight="1" x14ac:dyDescent="0.3">
      <c r="A1296" s="660">
        <v>21</v>
      </c>
      <c r="B1296" s="661" t="s">
        <v>572</v>
      </c>
      <c r="C1296" s="661">
        <v>89301215</v>
      </c>
      <c r="D1296" s="740" t="s">
        <v>4045</v>
      </c>
      <c r="E1296" s="741" t="s">
        <v>2755</v>
      </c>
      <c r="F1296" s="661" t="s">
        <v>2725</v>
      </c>
      <c r="G1296" s="661" t="s">
        <v>2973</v>
      </c>
      <c r="H1296" s="661" t="s">
        <v>1429</v>
      </c>
      <c r="I1296" s="661" t="s">
        <v>3175</v>
      </c>
      <c r="J1296" s="661" t="s">
        <v>2975</v>
      </c>
      <c r="K1296" s="661" t="s">
        <v>3176</v>
      </c>
      <c r="L1296" s="662">
        <v>492.3</v>
      </c>
      <c r="M1296" s="662">
        <v>492.3</v>
      </c>
      <c r="N1296" s="661">
        <v>1</v>
      </c>
      <c r="O1296" s="742">
        <v>1</v>
      </c>
      <c r="P1296" s="662">
        <v>492.3</v>
      </c>
      <c r="Q1296" s="677">
        <v>1</v>
      </c>
      <c r="R1296" s="661">
        <v>1</v>
      </c>
      <c r="S1296" s="677">
        <v>1</v>
      </c>
      <c r="T1296" s="742">
        <v>1</v>
      </c>
      <c r="U1296" s="700">
        <v>1</v>
      </c>
    </row>
    <row r="1297" spans="1:21" ht="14.4" customHeight="1" x14ac:dyDescent="0.3">
      <c r="A1297" s="660">
        <v>21</v>
      </c>
      <c r="B1297" s="661" t="s">
        <v>572</v>
      </c>
      <c r="C1297" s="661">
        <v>89301215</v>
      </c>
      <c r="D1297" s="740" t="s">
        <v>4045</v>
      </c>
      <c r="E1297" s="741" t="s">
        <v>2755</v>
      </c>
      <c r="F1297" s="661" t="s">
        <v>2725</v>
      </c>
      <c r="G1297" s="661" t="s">
        <v>2957</v>
      </c>
      <c r="H1297" s="661" t="s">
        <v>1429</v>
      </c>
      <c r="I1297" s="661" t="s">
        <v>3177</v>
      </c>
      <c r="J1297" s="661" t="s">
        <v>3178</v>
      </c>
      <c r="K1297" s="661" t="s">
        <v>3179</v>
      </c>
      <c r="L1297" s="662">
        <v>31.32</v>
      </c>
      <c r="M1297" s="662">
        <v>31.32</v>
      </c>
      <c r="N1297" s="661">
        <v>1</v>
      </c>
      <c r="O1297" s="742">
        <v>1</v>
      </c>
      <c r="P1297" s="662">
        <v>31.32</v>
      </c>
      <c r="Q1297" s="677">
        <v>1</v>
      </c>
      <c r="R1297" s="661">
        <v>1</v>
      </c>
      <c r="S1297" s="677">
        <v>1</v>
      </c>
      <c r="T1297" s="742">
        <v>1</v>
      </c>
      <c r="U1297" s="700">
        <v>1</v>
      </c>
    </row>
    <row r="1298" spans="1:21" ht="14.4" customHeight="1" x14ac:dyDescent="0.3">
      <c r="A1298" s="660">
        <v>21</v>
      </c>
      <c r="B1298" s="661" t="s">
        <v>572</v>
      </c>
      <c r="C1298" s="661">
        <v>89301215</v>
      </c>
      <c r="D1298" s="740" t="s">
        <v>4045</v>
      </c>
      <c r="E1298" s="741" t="s">
        <v>2755</v>
      </c>
      <c r="F1298" s="661" t="s">
        <v>2727</v>
      </c>
      <c r="G1298" s="661" t="s">
        <v>3247</v>
      </c>
      <c r="H1298" s="661" t="s">
        <v>573</v>
      </c>
      <c r="I1298" s="661" t="s">
        <v>3987</v>
      </c>
      <c r="J1298" s="661" t="s">
        <v>3988</v>
      </c>
      <c r="K1298" s="661" t="s">
        <v>3989</v>
      </c>
      <c r="L1298" s="662">
        <v>741</v>
      </c>
      <c r="M1298" s="662">
        <v>1482</v>
      </c>
      <c r="N1298" s="661">
        <v>2</v>
      </c>
      <c r="O1298" s="742">
        <v>1</v>
      </c>
      <c r="P1298" s="662">
        <v>1482</v>
      </c>
      <c r="Q1298" s="677">
        <v>1</v>
      </c>
      <c r="R1298" s="661">
        <v>2</v>
      </c>
      <c r="S1298" s="677">
        <v>1</v>
      </c>
      <c r="T1298" s="742">
        <v>1</v>
      </c>
      <c r="U1298" s="700">
        <v>1</v>
      </c>
    </row>
    <row r="1299" spans="1:21" ht="14.4" customHeight="1" thickBot="1" x14ac:dyDescent="0.35">
      <c r="A1299" s="666">
        <v>21</v>
      </c>
      <c r="B1299" s="667" t="s">
        <v>572</v>
      </c>
      <c r="C1299" s="667">
        <v>89301215</v>
      </c>
      <c r="D1299" s="743" t="s">
        <v>4045</v>
      </c>
      <c r="E1299" s="744" t="s">
        <v>2755</v>
      </c>
      <c r="F1299" s="667" t="s">
        <v>2727</v>
      </c>
      <c r="G1299" s="667" t="s">
        <v>3247</v>
      </c>
      <c r="H1299" s="667" t="s">
        <v>573</v>
      </c>
      <c r="I1299" s="667" t="s">
        <v>3251</v>
      </c>
      <c r="J1299" s="667" t="s">
        <v>3252</v>
      </c>
      <c r="K1299" s="667" t="s">
        <v>3253</v>
      </c>
      <c r="L1299" s="668">
        <v>1600</v>
      </c>
      <c r="M1299" s="668">
        <v>1600</v>
      </c>
      <c r="N1299" s="667">
        <v>1</v>
      </c>
      <c r="O1299" s="745">
        <v>1</v>
      </c>
      <c r="P1299" s="668">
        <v>1600</v>
      </c>
      <c r="Q1299" s="678">
        <v>1</v>
      </c>
      <c r="R1299" s="667">
        <v>1</v>
      </c>
      <c r="S1299" s="678">
        <v>1</v>
      </c>
      <c r="T1299" s="745">
        <v>1</v>
      </c>
      <c r="U1299" s="70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93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4047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214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2746</v>
      </c>
      <c r="B5" s="229">
        <v>8194.4</v>
      </c>
      <c r="C5" s="739">
        <v>0.12877894477453933</v>
      </c>
      <c r="D5" s="229">
        <v>55437.120000000032</v>
      </c>
      <c r="E5" s="739">
        <v>0.87122105522546067</v>
      </c>
      <c r="F5" s="747">
        <v>63631.520000000033</v>
      </c>
    </row>
    <row r="6" spans="1:6" ht="14.4" customHeight="1" x14ac:dyDescent="0.3">
      <c r="A6" s="687" t="s">
        <v>2741</v>
      </c>
      <c r="B6" s="664">
        <v>4309.7999999999993</v>
      </c>
      <c r="C6" s="677">
        <v>8.8469957472098546E-3</v>
      </c>
      <c r="D6" s="664">
        <v>482838.61999999994</v>
      </c>
      <c r="E6" s="677">
        <v>0.99115300425279018</v>
      </c>
      <c r="F6" s="665">
        <v>487148.41999999993</v>
      </c>
    </row>
    <row r="7" spans="1:6" ht="14.4" customHeight="1" x14ac:dyDescent="0.3">
      <c r="A7" s="687" t="s">
        <v>2734</v>
      </c>
      <c r="B7" s="664">
        <v>3392.46</v>
      </c>
      <c r="C7" s="677">
        <v>1.3384221196027318E-2</v>
      </c>
      <c r="D7" s="664">
        <v>250074.66000000003</v>
      </c>
      <c r="E7" s="677">
        <v>0.98661577880397267</v>
      </c>
      <c r="F7" s="665">
        <v>253467.12000000002</v>
      </c>
    </row>
    <row r="8" spans="1:6" ht="14.4" customHeight="1" x14ac:dyDescent="0.3">
      <c r="A8" s="687" t="s">
        <v>2743</v>
      </c>
      <c r="B8" s="664">
        <v>3330.39</v>
      </c>
      <c r="C8" s="677">
        <v>2.6408885858698557E-2</v>
      </c>
      <c r="D8" s="664">
        <v>122778.29999999999</v>
      </c>
      <c r="E8" s="677">
        <v>0.97359111414130139</v>
      </c>
      <c r="F8" s="665">
        <v>126108.68999999999</v>
      </c>
    </row>
    <row r="9" spans="1:6" ht="14.4" customHeight="1" x14ac:dyDescent="0.3">
      <c r="A9" s="687" t="s">
        <v>2750</v>
      </c>
      <c r="B9" s="664">
        <v>2630.6699999999996</v>
      </c>
      <c r="C9" s="677">
        <v>3.8180200059737518E-2</v>
      </c>
      <c r="D9" s="664">
        <v>66270.75</v>
      </c>
      <c r="E9" s="677">
        <v>0.96181979994026245</v>
      </c>
      <c r="F9" s="665">
        <v>68901.42</v>
      </c>
    </row>
    <row r="10" spans="1:6" ht="14.4" customHeight="1" x14ac:dyDescent="0.3">
      <c r="A10" s="687" t="s">
        <v>2739</v>
      </c>
      <c r="B10" s="664">
        <v>1931.09</v>
      </c>
      <c r="C10" s="677">
        <v>8.5404396622176925E-3</v>
      </c>
      <c r="D10" s="664">
        <v>224180.22</v>
      </c>
      <c r="E10" s="677">
        <v>0.99145956033778238</v>
      </c>
      <c r="F10" s="665">
        <v>226111.31</v>
      </c>
    </row>
    <row r="11" spans="1:6" ht="14.4" customHeight="1" x14ac:dyDescent="0.3">
      <c r="A11" s="687" t="s">
        <v>2754</v>
      </c>
      <c r="B11" s="664">
        <v>716.31999999999994</v>
      </c>
      <c r="C11" s="677">
        <v>6.8845432911119383E-3</v>
      </c>
      <c r="D11" s="664">
        <v>103331.25000000001</v>
      </c>
      <c r="E11" s="677">
        <v>0.99311545670888801</v>
      </c>
      <c r="F11" s="665">
        <v>104047.57000000002</v>
      </c>
    </row>
    <row r="12" spans="1:6" ht="14.4" customHeight="1" x14ac:dyDescent="0.3">
      <c r="A12" s="687" t="s">
        <v>2740</v>
      </c>
      <c r="B12" s="664">
        <v>340.97</v>
      </c>
      <c r="C12" s="677">
        <v>7.2716097774862265E-3</v>
      </c>
      <c r="D12" s="664">
        <v>46549.609999999986</v>
      </c>
      <c r="E12" s="677">
        <v>0.9927283902225138</v>
      </c>
      <c r="F12" s="665">
        <v>46890.579999999987</v>
      </c>
    </row>
    <row r="13" spans="1:6" ht="14.4" customHeight="1" x14ac:dyDescent="0.3">
      <c r="A13" s="687" t="s">
        <v>2751</v>
      </c>
      <c r="B13" s="664">
        <v>223.35</v>
      </c>
      <c r="C13" s="677">
        <v>1.6249091331315298E-3</v>
      </c>
      <c r="D13" s="664">
        <v>137230.49</v>
      </c>
      <c r="E13" s="677">
        <v>0.99837509086686838</v>
      </c>
      <c r="F13" s="665">
        <v>137453.84</v>
      </c>
    </row>
    <row r="14" spans="1:6" ht="14.4" customHeight="1" x14ac:dyDescent="0.3">
      <c r="A14" s="687" t="s">
        <v>2756</v>
      </c>
      <c r="B14" s="664">
        <v>107.86</v>
      </c>
      <c r="C14" s="677">
        <v>3.6884292885770182E-3</v>
      </c>
      <c r="D14" s="664">
        <v>29134.939999999991</v>
      </c>
      <c r="E14" s="677">
        <v>0.99631157071142296</v>
      </c>
      <c r="F14" s="665">
        <v>29242.799999999992</v>
      </c>
    </row>
    <row r="15" spans="1:6" ht="14.4" customHeight="1" x14ac:dyDescent="0.3">
      <c r="A15" s="687" t="s">
        <v>2742</v>
      </c>
      <c r="B15" s="664">
        <v>104.8</v>
      </c>
      <c r="C15" s="677">
        <v>8.9358799454297422E-3</v>
      </c>
      <c r="D15" s="664">
        <v>11623.199999999999</v>
      </c>
      <c r="E15" s="677">
        <v>0.99106412005457034</v>
      </c>
      <c r="F15" s="665">
        <v>11727.999999999998</v>
      </c>
    </row>
    <row r="16" spans="1:6" ht="14.4" customHeight="1" x14ac:dyDescent="0.3">
      <c r="A16" s="687" t="s">
        <v>2736</v>
      </c>
      <c r="B16" s="664">
        <v>82.99</v>
      </c>
      <c r="C16" s="677">
        <v>1.8366698358571773E-3</v>
      </c>
      <c r="D16" s="664">
        <v>45102.05</v>
      </c>
      <c r="E16" s="677">
        <v>0.99816333016414283</v>
      </c>
      <c r="F16" s="665">
        <v>45185.04</v>
      </c>
    </row>
    <row r="17" spans="1:6" ht="14.4" customHeight="1" x14ac:dyDescent="0.3">
      <c r="A17" s="687" t="s">
        <v>2749</v>
      </c>
      <c r="B17" s="664"/>
      <c r="C17" s="677">
        <v>0</v>
      </c>
      <c r="D17" s="664">
        <v>31402.79</v>
      </c>
      <c r="E17" s="677">
        <v>1</v>
      </c>
      <c r="F17" s="665">
        <v>31402.79</v>
      </c>
    </row>
    <row r="18" spans="1:6" ht="14.4" customHeight="1" x14ac:dyDescent="0.3">
      <c r="A18" s="687" t="s">
        <v>2748</v>
      </c>
      <c r="B18" s="664"/>
      <c r="C18" s="677">
        <v>0</v>
      </c>
      <c r="D18" s="664">
        <v>6115.58</v>
      </c>
      <c r="E18" s="677">
        <v>1</v>
      </c>
      <c r="F18" s="665">
        <v>6115.58</v>
      </c>
    </row>
    <row r="19" spans="1:6" ht="14.4" customHeight="1" x14ac:dyDescent="0.3">
      <c r="A19" s="687" t="s">
        <v>2738</v>
      </c>
      <c r="B19" s="664"/>
      <c r="C19" s="677">
        <v>0</v>
      </c>
      <c r="D19" s="664">
        <v>123059.98999999998</v>
      </c>
      <c r="E19" s="677">
        <v>1</v>
      </c>
      <c r="F19" s="665">
        <v>123059.98999999998</v>
      </c>
    </row>
    <row r="20" spans="1:6" ht="14.4" customHeight="1" x14ac:dyDescent="0.3">
      <c r="A20" s="687" t="s">
        <v>2758</v>
      </c>
      <c r="B20" s="664"/>
      <c r="C20" s="677">
        <v>0</v>
      </c>
      <c r="D20" s="664">
        <v>6313.34</v>
      </c>
      <c r="E20" s="677">
        <v>1</v>
      </c>
      <c r="F20" s="665">
        <v>6313.34</v>
      </c>
    </row>
    <row r="21" spans="1:6" ht="14.4" customHeight="1" x14ac:dyDescent="0.3">
      <c r="A21" s="687" t="s">
        <v>2752</v>
      </c>
      <c r="B21" s="664"/>
      <c r="C21" s="677">
        <v>0</v>
      </c>
      <c r="D21" s="664">
        <v>2308.8000000000002</v>
      </c>
      <c r="E21" s="677">
        <v>1</v>
      </c>
      <c r="F21" s="665">
        <v>2308.8000000000002</v>
      </c>
    </row>
    <row r="22" spans="1:6" ht="14.4" customHeight="1" x14ac:dyDescent="0.3">
      <c r="A22" s="687" t="s">
        <v>2753</v>
      </c>
      <c r="B22" s="664"/>
      <c r="C22" s="677">
        <v>0</v>
      </c>
      <c r="D22" s="664">
        <v>263158.97000000009</v>
      </c>
      <c r="E22" s="677">
        <v>1</v>
      </c>
      <c r="F22" s="665">
        <v>263158.97000000009</v>
      </c>
    </row>
    <row r="23" spans="1:6" ht="14.4" customHeight="1" x14ac:dyDescent="0.3">
      <c r="A23" s="687" t="s">
        <v>2744</v>
      </c>
      <c r="B23" s="664"/>
      <c r="C23" s="677">
        <v>0</v>
      </c>
      <c r="D23" s="664">
        <v>2863.04</v>
      </c>
      <c r="E23" s="677">
        <v>1</v>
      </c>
      <c r="F23" s="665">
        <v>2863.04</v>
      </c>
    </row>
    <row r="24" spans="1:6" ht="14.4" customHeight="1" x14ac:dyDescent="0.3">
      <c r="A24" s="687" t="s">
        <v>2755</v>
      </c>
      <c r="B24" s="664"/>
      <c r="C24" s="677">
        <v>0</v>
      </c>
      <c r="D24" s="664">
        <v>2316.41</v>
      </c>
      <c r="E24" s="677">
        <v>1</v>
      </c>
      <c r="F24" s="665">
        <v>2316.41</v>
      </c>
    </row>
    <row r="25" spans="1:6" ht="14.4" customHeight="1" x14ac:dyDescent="0.3">
      <c r="A25" s="687" t="s">
        <v>2745</v>
      </c>
      <c r="B25" s="664"/>
      <c r="C25" s="677">
        <v>0</v>
      </c>
      <c r="D25" s="664">
        <v>48.42</v>
      </c>
      <c r="E25" s="677">
        <v>1</v>
      </c>
      <c r="F25" s="665">
        <v>48.42</v>
      </c>
    </row>
    <row r="26" spans="1:6" ht="14.4" customHeight="1" x14ac:dyDescent="0.3">
      <c r="A26" s="687" t="s">
        <v>2757</v>
      </c>
      <c r="B26" s="664"/>
      <c r="C26" s="677">
        <v>0</v>
      </c>
      <c r="D26" s="664">
        <v>531448.47</v>
      </c>
      <c r="E26" s="677">
        <v>1</v>
      </c>
      <c r="F26" s="665">
        <v>531448.47</v>
      </c>
    </row>
    <row r="27" spans="1:6" ht="14.4" customHeight="1" x14ac:dyDescent="0.3">
      <c r="A27" s="687" t="s">
        <v>2759</v>
      </c>
      <c r="B27" s="664"/>
      <c r="C27" s="677">
        <v>0</v>
      </c>
      <c r="D27" s="664">
        <v>13825.750000000002</v>
      </c>
      <c r="E27" s="677">
        <v>1</v>
      </c>
      <c r="F27" s="665">
        <v>13825.750000000002</v>
      </c>
    </row>
    <row r="28" spans="1:6" ht="14.4" customHeight="1" x14ac:dyDescent="0.3">
      <c r="A28" s="687" t="s">
        <v>2737</v>
      </c>
      <c r="B28" s="664"/>
      <c r="C28" s="677">
        <v>0</v>
      </c>
      <c r="D28" s="664">
        <v>41.04</v>
      </c>
      <c r="E28" s="677">
        <v>1</v>
      </c>
      <c r="F28" s="665">
        <v>41.04</v>
      </c>
    </row>
    <row r="29" spans="1:6" ht="14.4" customHeight="1" x14ac:dyDescent="0.3">
      <c r="A29" s="687" t="s">
        <v>2735</v>
      </c>
      <c r="B29" s="664"/>
      <c r="C29" s="677">
        <v>0</v>
      </c>
      <c r="D29" s="664">
        <v>82186.19</v>
      </c>
      <c r="E29" s="677">
        <v>1</v>
      </c>
      <c r="F29" s="665">
        <v>82186.19</v>
      </c>
    </row>
    <row r="30" spans="1:6" ht="14.4" customHeight="1" thickBot="1" x14ac:dyDescent="0.35">
      <c r="A30" s="688" t="s">
        <v>2747</v>
      </c>
      <c r="B30" s="679"/>
      <c r="C30" s="680">
        <v>0</v>
      </c>
      <c r="D30" s="679">
        <v>2269.9499999999998</v>
      </c>
      <c r="E30" s="680">
        <v>1</v>
      </c>
      <c r="F30" s="681">
        <v>2269.9499999999998</v>
      </c>
    </row>
    <row r="31" spans="1:6" ht="14.4" customHeight="1" thickBot="1" x14ac:dyDescent="0.35">
      <c r="A31" s="682" t="s">
        <v>3</v>
      </c>
      <c r="B31" s="683">
        <v>25365.099999999995</v>
      </c>
      <c r="C31" s="684">
        <v>9.5097429115906119E-3</v>
      </c>
      <c r="D31" s="683">
        <v>2641909.9499999997</v>
      </c>
      <c r="E31" s="684">
        <v>0.99049025708840932</v>
      </c>
      <c r="F31" s="685">
        <v>2667275.0499999998</v>
      </c>
    </row>
    <row r="32" spans="1:6" ht="14.4" customHeight="1" thickBot="1" x14ac:dyDescent="0.35"/>
    <row r="33" spans="1:6" ht="14.4" customHeight="1" x14ac:dyDescent="0.3">
      <c r="A33" s="748" t="s">
        <v>4048</v>
      </c>
      <c r="B33" s="229">
        <v>8773.5</v>
      </c>
      <c r="C33" s="739">
        <v>0.18269332883549788</v>
      </c>
      <c r="D33" s="229">
        <v>39249.600000000006</v>
      </c>
      <c r="E33" s="739">
        <v>0.81730667116450206</v>
      </c>
      <c r="F33" s="747">
        <v>48023.100000000006</v>
      </c>
    </row>
    <row r="34" spans="1:6" ht="14.4" customHeight="1" x14ac:dyDescent="0.3">
      <c r="A34" s="687" t="s">
        <v>2560</v>
      </c>
      <c r="B34" s="664">
        <v>8194.4</v>
      </c>
      <c r="C34" s="677">
        <v>1</v>
      </c>
      <c r="D34" s="664"/>
      <c r="E34" s="677">
        <v>0</v>
      </c>
      <c r="F34" s="665">
        <v>8194.4</v>
      </c>
    </row>
    <row r="35" spans="1:6" ht="14.4" customHeight="1" x14ac:dyDescent="0.3">
      <c r="A35" s="687" t="s">
        <v>2555</v>
      </c>
      <c r="B35" s="664">
        <v>3806.16</v>
      </c>
      <c r="C35" s="677">
        <v>1.2419760738113924E-2</v>
      </c>
      <c r="D35" s="664">
        <v>302653.84999999998</v>
      </c>
      <c r="E35" s="677">
        <v>0.98758023926188621</v>
      </c>
      <c r="F35" s="665">
        <v>306460.00999999995</v>
      </c>
    </row>
    <row r="36" spans="1:6" ht="14.4" customHeight="1" x14ac:dyDescent="0.3">
      <c r="A36" s="687" t="s">
        <v>2583</v>
      </c>
      <c r="B36" s="664">
        <v>1533.6</v>
      </c>
      <c r="C36" s="677">
        <v>7.5597295533371064E-2</v>
      </c>
      <c r="D36" s="664">
        <v>18752.84</v>
      </c>
      <c r="E36" s="677">
        <v>0.92440270446662898</v>
      </c>
      <c r="F36" s="665">
        <v>20286.439999999999</v>
      </c>
    </row>
    <row r="37" spans="1:6" ht="14.4" customHeight="1" x14ac:dyDescent="0.3">
      <c r="A37" s="687" t="s">
        <v>2576</v>
      </c>
      <c r="B37" s="664">
        <v>960.32</v>
      </c>
      <c r="C37" s="677">
        <v>4.5891246748362494E-3</v>
      </c>
      <c r="D37" s="664">
        <v>208299.63000000006</v>
      </c>
      <c r="E37" s="677">
        <v>0.9954108753251637</v>
      </c>
      <c r="F37" s="665">
        <v>209259.95000000007</v>
      </c>
    </row>
    <row r="38" spans="1:6" ht="14.4" customHeight="1" x14ac:dyDescent="0.3">
      <c r="A38" s="687" t="s">
        <v>4049</v>
      </c>
      <c r="B38" s="664">
        <v>528</v>
      </c>
      <c r="C38" s="677">
        <v>0.58823529411764708</v>
      </c>
      <c r="D38" s="664">
        <v>369.6</v>
      </c>
      <c r="E38" s="677">
        <v>0.41176470588235298</v>
      </c>
      <c r="F38" s="665">
        <v>897.6</v>
      </c>
    </row>
    <row r="39" spans="1:6" ht="14.4" customHeight="1" x14ac:dyDescent="0.3">
      <c r="A39" s="687" t="s">
        <v>2600</v>
      </c>
      <c r="B39" s="664">
        <v>340.97</v>
      </c>
      <c r="C39" s="677">
        <v>0.29999384122682765</v>
      </c>
      <c r="D39" s="664">
        <v>795.61999999999989</v>
      </c>
      <c r="E39" s="677">
        <v>0.70000615877317229</v>
      </c>
      <c r="F39" s="665">
        <v>1136.5899999999999</v>
      </c>
    </row>
    <row r="40" spans="1:6" ht="14.4" customHeight="1" x14ac:dyDescent="0.3">
      <c r="A40" s="687" t="s">
        <v>2605</v>
      </c>
      <c r="B40" s="664">
        <v>248.96999999999997</v>
      </c>
      <c r="C40" s="677">
        <v>0.30009039956608208</v>
      </c>
      <c r="D40" s="664">
        <v>580.67999999999995</v>
      </c>
      <c r="E40" s="677">
        <v>0.69990960043391792</v>
      </c>
      <c r="F40" s="665">
        <v>829.64999999999986</v>
      </c>
    </row>
    <row r="41" spans="1:6" ht="14.4" customHeight="1" x14ac:dyDescent="0.3">
      <c r="A41" s="687" t="s">
        <v>2599</v>
      </c>
      <c r="B41" s="664">
        <v>187.37</v>
      </c>
      <c r="C41" s="677">
        <v>0.10588388205110819</v>
      </c>
      <c r="D41" s="664">
        <v>1582.2099999999998</v>
      </c>
      <c r="E41" s="677">
        <v>0.89411611794889179</v>
      </c>
      <c r="F41" s="665">
        <v>1769.58</v>
      </c>
    </row>
    <row r="42" spans="1:6" ht="14.4" customHeight="1" x14ac:dyDescent="0.3">
      <c r="A42" s="687" t="s">
        <v>2561</v>
      </c>
      <c r="B42" s="664">
        <v>150.9</v>
      </c>
      <c r="C42" s="677">
        <v>1</v>
      </c>
      <c r="D42" s="664"/>
      <c r="E42" s="677">
        <v>0</v>
      </c>
      <c r="F42" s="665">
        <v>150.9</v>
      </c>
    </row>
    <row r="43" spans="1:6" ht="14.4" customHeight="1" x14ac:dyDescent="0.3">
      <c r="A43" s="687" t="s">
        <v>2563</v>
      </c>
      <c r="B43" s="664">
        <v>123.34</v>
      </c>
      <c r="C43" s="677">
        <v>1</v>
      </c>
      <c r="D43" s="664"/>
      <c r="E43" s="677">
        <v>0</v>
      </c>
      <c r="F43" s="665">
        <v>123.34</v>
      </c>
    </row>
    <row r="44" spans="1:6" ht="14.4" customHeight="1" x14ac:dyDescent="0.3">
      <c r="A44" s="687" t="s">
        <v>2559</v>
      </c>
      <c r="B44" s="664">
        <v>107.86</v>
      </c>
      <c r="C44" s="677">
        <v>1.9895009831300055E-2</v>
      </c>
      <c r="D44" s="664">
        <v>5313.6</v>
      </c>
      <c r="E44" s="677">
        <v>0.98010499016870001</v>
      </c>
      <c r="F44" s="665">
        <v>5421.46</v>
      </c>
    </row>
    <row r="45" spans="1:6" ht="14.4" customHeight="1" x14ac:dyDescent="0.3">
      <c r="A45" s="687" t="s">
        <v>2571</v>
      </c>
      <c r="B45" s="664">
        <v>105.33</v>
      </c>
      <c r="C45" s="677">
        <v>0.375</v>
      </c>
      <c r="D45" s="664">
        <v>175.55</v>
      </c>
      <c r="E45" s="677">
        <v>0.625</v>
      </c>
      <c r="F45" s="665">
        <v>280.88</v>
      </c>
    </row>
    <row r="46" spans="1:6" ht="14.4" customHeight="1" x14ac:dyDescent="0.3">
      <c r="A46" s="687" t="s">
        <v>4050</v>
      </c>
      <c r="B46" s="664">
        <v>104.8</v>
      </c>
      <c r="C46" s="677">
        <v>0.43952356987082702</v>
      </c>
      <c r="D46" s="664">
        <v>133.63999999999999</v>
      </c>
      <c r="E46" s="677">
        <v>0.56047643012917292</v>
      </c>
      <c r="F46" s="665">
        <v>238.44</v>
      </c>
    </row>
    <row r="47" spans="1:6" ht="14.4" customHeight="1" x14ac:dyDescent="0.3">
      <c r="A47" s="687" t="s">
        <v>2592</v>
      </c>
      <c r="B47" s="664">
        <v>102.74000000000001</v>
      </c>
      <c r="C47" s="677">
        <v>0.2627890321260487</v>
      </c>
      <c r="D47" s="664">
        <v>288.22000000000003</v>
      </c>
      <c r="E47" s="677">
        <v>0.73721096787395135</v>
      </c>
      <c r="F47" s="665">
        <v>390.96000000000004</v>
      </c>
    </row>
    <row r="48" spans="1:6" ht="14.4" customHeight="1" x14ac:dyDescent="0.3">
      <c r="A48" s="687" t="s">
        <v>2589</v>
      </c>
      <c r="B48" s="664">
        <v>96.84</v>
      </c>
      <c r="C48" s="677">
        <v>0.19999999999999998</v>
      </c>
      <c r="D48" s="664">
        <v>387.36</v>
      </c>
      <c r="E48" s="677">
        <v>0.79999999999999993</v>
      </c>
      <c r="F48" s="665">
        <v>484.20000000000005</v>
      </c>
    </row>
    <row r="49" spans="1:6" ht="14.4" customHeight="1" x14ac:dyDescent="0.3">
      <c r="A49" s="687" t="s">
        <v>4051</v>
      </c>
      <c r="B49" s="664"/>
      <c r="C49" s="677">
        <v>0</v>
      </c>
      <c r="D49" s="664">
        <v>238893.46000000002</v>
      </c>
      <c r="E49" s="677">
        <v>1</v>
      </c>
      <c r="F49" s="665">
        <v>238893.46000000002</v>
      </c>
    </row>
    <row r="50" spans="1:6" ht="14.4" customHeight="1" x14ac:dyDescent="0.3">
      <c r="A50" s="687" t="s">
        <v>4052</v>
      </c>
      <c r="B50" s="664"/>
      <c r="C50" s="677">
        <v>0</v>
      </c>
      <c r="D50" s="664">
        <v>1295.8499999999999</v>
      </c>
      <c r="E50" s="677">
        <v>1</v>
      </c>
      <c r="F50" s="665">
        <v>1295.8499999999999</v>
      </c>
    </row>
    <row r="51" spans="1:6" ht="14.4" customHeight="1" x14ac:dyDescent="0.3">
      <c r="A51" s="687" t="s">
        <v>2582</v>
      </c>
      <c r="B51" s="664"/>
      <c r="C51" s="677">
        <v>0</v>
      </c>
      <c r="D51" s="664">
        <v>24.14</v>
      </c>
      <c r="E51" s="677">
        <v>1</v>
      </c>
      <c r="F51" s="665">
        <v>24.14</v>
      </c>
    </row>
    <row r="52" spans="1:6" ht="14.4" customHeight="1" x14ac:dyDescent="0.3">
      <c r="A52" s="687" t="s">
        <v>2572</v>
      </c>
      <c r="B52" s="664"/>
      <c r="C52" s="677">
        <v>0</v>
      </c>
      <c r="D52" s="664">
        <v>597979.20000000019</v>
      </c>
      <c r="E52" s="677">
        <v>1</v>
      </c>
      <c r="F52" s="665">
        <v>597979.20000000019</v>
      </c>
    </row>
    <row r="53" spans="1:6" ht="14.4" customHeight="1" x14ac:dyDescent="0.3">
      <c r="A53" s="687" t="s">
        <v>2586</v>
      </c>
      <c r="B53" s="664"/>
      <c r="C53" s="677">
        <v>0</v>
      </c>
      <c r="D53" s="664">
        <v>518.52</v>
      </c>
      <c r="E53" s="677">
        <v>1</v>
      </c>
      <c r="F53" s="665">
        <v>518.52</v>
      </c>
    </row>
    <row r="54" spans="1:6" ht="14.4" customHeight="1" x14ac:dyDescent="0.3">
      <c r="A54" s="687" t="s">
        <v>2581</v>
      </c>
      <c r="B54" s="664">
        <v>0</v>
      </c>
      <c r="C54" s="677">
        <v>0</v>
      </c>
      <c r="D54" s="664">
        <v>214.18</v>
      </c>
      <c r="E54" s="677">
        <v>1</v>
      </c>
      <c r="F54" s="665">
        <v>214.18</v>
      </c>
    </row>
    <row r="55" spans="1:6" ht="14.4" customHeight="1" x14ac:dyDescent="0.3">
      <c r="A55" s="687" t="s">
        <v>2588</v>
      </c>
      <c r="B55" s="664"/>
      <c r="C55" s="677">
        <v>0</v>
      </c>
      <c r="D55" s="664">
        <v>329.88</v>
      </c>
      <c r="E55" s="677">
        <v>1</v>
      </c>
      <c r="F55" s="665">
        <v>329.88</v>
      </c>
    </row>
    <row r="56" spans="1:6" ht="14.4" customHeight="1" x14ac:dyDescent="0.3">
      <c r="A56" s="687" t="s">
        <v>4053</v>
      </c>
      <c r="B56" s="664"/>
      <c r="C56" s="677">
        <v>0</v>
      </c>
      <c r="D56" s="664">
        <v>3216.6499999999996</v>
      </c>
      <c r="E56" s="677">
        <v>1</v>
      </c>
      <c r="F56" s="665">
        <v>3216.6499999999996</v>
      </c>
    </row>
    <row r="57" spans="1:6" ht="14.4" customHeight="1" x14ac:dyDescent="0.3">
      <c r="A57" s="687" t="s">
        <v>2595</v>
      </c>
      <c r="B57" s="664"/>
      <c r="C57" s="677">
        <v>0</v>
      </c>
      <c r="D57" s="664">
        <v>77.790000000000006</v>
      </c>
      <c r="E57" s="677">
        <v>1</v>
      </c>
      <c r="F57" s="665">
        <v>77.790000000000006</v>
      </c>
    </row>
    <row r="58" spans="1:6" ht="14.4" customHeight="1" x14ac:dyDescent="0.3">
      <c r="A58" s="687" t="s">
        <v>4054</v>
      </c>
      <c r="B58" s="664"/>
      <c r="C58" s="677">
        <v>0</v>
      </c>
      <c r="D58" s="664">
        <v>76297.549999999974</v>
      </c>
      <c r="E58" s="677">
        <v>1</v>
      </c>
      <c r="F58" s="665">
        <v>76297.549999999974</v>
      </c>
    </row>
    <row r="59" spans="1:6" ht="14.4" customHeight="1" x14ac:dyDescent="0.3">
      <c r="A59" s="687" t="s">
        <v>2568</v>
      </c>
      <c r="B59" s="664"/>
      <c r="C59" s="677">
        <v>0</v>
      </c>
      <c r="D59" s="664">
        <v>286443.98999999993</v>
      </c>
      <c r="E59" s="677">
        <v>1</v>
      </c>
      <c r="F59" s="665">
        <v>286443.98999999993</v>
      </c>
    </row>
    <row r="60" spans="1:6" ht="14.4" customHeight="1" x14ac:dyDescent="0.3">
      <c r="A60" s="687" t="s">
        <v>4055</v>
      </c>
      <c r="B60" s="664"/>
      <c r="C60" s="677">
        <v>0</v>
      </c>
      <c r="D60" s="664">
        <v>9048.48</v>
      </c>
      <c r="E60" s="677">
        <v>1</v>
      </c>
      <c r="F60" s="665">
        <v>9048.48</v>
      </c>
    </row>
    <row r="61" spans="1:6" ht="14.4" customHeight="1" x14ac:dyDescent="0.3">
      <c r="A61" s="687" t="s">
        <v>4056</v>
      </c>
      <c r="B61" s="664"/>
      <c r="C61" s="677">
        <v>0</v>
      </c>
      <c r="D61" s="664">
        <v>1476.1599999999999</v>
      </c>
      <c r="E61" s="677">
        <v>1</v>
      </c>
      <c r="F61" s="665">
        <v>1476.1599999999999</v>
      </c>
    </row>
    <row r="62" spans="1:6" ht="14.4" customHeight="1" x14ac:dyDescent="0.3">
      <c r="A62" s="687" t="s">
        <v>4057</v>
      </c>
      <c r="B62" s="664">
        <v>0</v>
      </c>
      <c r="C62" s="677"/>
      <c r="D62" s="664"/>
      <c r="E62" s="677"/>
      <c r="F62" s="665">
        <v>0</v>
      </c>
    </row>
    <row r="63" spans="1:6" ht="14.4" customHeight="1" x14ac:dyDescent="0.3">
      <c r="A63" s="687" t="s">
        <v>4058</v>
      </c>
      <c r="B63" s="664"/>
      <c r="C63" s="677"/>
      <c r="D63" s="664">
        <v>0</v>
      </c>
      <c r="E63" s="677"/>
      <c r="F63" s="665">
        <v>0</v>
      </c>
    </row>
    <row r="64" spans="1:6" ht="14.4" customHeight="1" x14ac:dyDescent="0.3">
      <c r="A64" s="687" t="s">
        <v>4059</v>
      </c>
      <c r="B64" s="664"/>
      <c r="C64" s="677">
        <v>0</v>
      </c>
      <c r="D64" s="664">
        <v>725928.04</v>
      </c>
      <c r="E64" s="677">
        <v>1</v>
      </c>
      <c r="F64" s="665">
        <v>725928.04</v>
      </c>
    </row>
    <row r="65" spans="1:6" ht="14.4" customHeight="1" x14ac:dyDescent="0.3">
      <c r="A65" s="687" t="s">
        <v>4060</v>
      </c>
      <c r="B65" s="664">
        <v>0</v>
      </c>
      <c r="C65" s="677">
        <v>0</v>
      </c>
      <c r="D65" s="664">
        <v>157.01</v>
      </c>
      <c r="E65" s="677">
        <v>1</v>
      </c>
      <c r="F65" s="665">
        <v>157.01</v>
      </c>
    </row>
    <row r="66" spans="1:6" ht="14.4" customHeight="1" x14ac:dyDescent="0.3">
      <c r="A66" s="687" t="s">
        <v>4061</v>
      </c>
      <c r="B66" s="664"/>
      <c r="C66" s="677">
        <v>0</v>
      </c>
      <c r="D66" s="664">
        <v>60060.599999999977</v>
      </c>
      <c r="E66" s="677">
        <v>1</v>
      </c>
      <c r="F66" s="665">
        <v>60060.599999999977</v>
      </c>
    </row>
    <row r="67" spans="1:6" ht="14.4" customHeight="1" x14ac:dyDescent="0.3">
      <c r="A67" s="687" t="s">
        <v>2603</v>
      </c>
      <c r="B67" s="664"/>
      <c r="C67" s="677">
        <v>0</v>
      </c>
      <c r="D67" s="664">
        <v>247.78</v>
      </c>
      <c r="E67" s="677">
        <v>1</v>
      </c>
      <c r="F67" s="665">
        <v>247.78</v>
      </c>
    </row>
    <row r="68" spans="1:6" ht="14.4" customHeight="1" x14ac:dyDescent="0.3">
      <c r="A68" s="687" t="s">
        <v>4062</v>
      </c>
      <c r="B68" s="664"/>
      <c r="C68" s="677">
        <v>0</v>
      </c>
      <c r="D68" s="664">
        <v>1311.87</v>
      </c>
      <c r="E68" s="677">
        <v>1</v>
      </c>
      <c r="F68" s="665">
        <v>1311.87</v>
      </c>
    </row>
    <row r="69" spans="1:6" ht="14.4" customHeight="1" x14ac:dyDescent="0.3">
      <c r="A69" s="687" t="s">
        <v>2567</v>
      </c>
      <c r="B69" s="664"/>
      <c r="C69" s="677">
        <v>0</v>
      </c>
      <c r="D69" s="664">
        <v>131.08000000000001</v>
      </c>
      <c r="E69" s="677">
        <v>1</v>
      </c>
      <c r="F69" s="665">
        <v>131.08000000000001</v>
      </c>
    </row>
    <row r="70" spans="1:6" ht="14.4" customHeight="1" x14ac:dyDescent="0.3">
      <c r="A70" s="687" t="s">
        <v>4063</v>
      </c>
      <c r="B70" s="664"/>
      <c r="C70" s="677">
        <v>0</v>
      </c>
      <c r="D70" s="664">
        <v>7696</v>
      </c>
      <c r="E70" s="677">
        <v>1</v>
      </c>
      <c r="F70" s="665">
        <v>7696</v>
      </c>
    </row>
    <row r="71" spans="1:6" ht="14.4" customHeight="1" x14ac:dyDescent="0.3">
      <c r="A71" s="687" t="s">
        <v>2577</v>
      </c>
      <c r="B71" s="664"/>
      <c r="C71" s="677">
        <v>0</v>
      </c>
      <c r="D71" s="664">
        <v>203.39</v>
      </c>
      <c r="E71" s="677">
        <v>1</v>
      </c>
      <c r="F71" s="665">
        <v>203.39</v>
      </c>
    </row>
    <row r="72" spans="1:6" ht="14.4" customHeight="1" x14ac:dyDescent="0.3">
      <c r="A72" s="687" t="s">
        <v>4064</v>
      </c>
      <c r="B72" s="664"/>
      <c r="C72" s="677"/>
      <c r="D72" s="664">
        <v>0</v>
      </c>
      <c r="E72" s="677"/>
      <c r="F72" s="665">
        <v>0</v>
      </c>
    </row>
    <row r="73" spans="1:6" ht="14.4" customHeight="1" x14ac:dyDescent="0.3">
      <c r="A73" s="687" t="s">
        <v>2590</v>
      </c>
      <c r="B73" s="664"/>
      <c r="C73" s="677">
        <v>0</v>
      </c>
      <c r="D73" s="664">
        <v>31735.56</v>
      </c>
      <c r="E73" s="677">
        <v>1</v>
      </c>
      <c r="F73" s="665">
        <v>31735.56</v>
      </c>
    </row>
    <row r="74" spans="1:6" ht="14.4" customHeight="1" x14ac:dyDescent="0.3">
      <c r="A74" s="687" t="s">
        <v>4065</v>
      </c>
      <c r="B74" s="664"/>
      <c r="C74" s="677">
        <v>0</v>
      </c>
      <c r="D74" s="664">
        <v>206.53</v>
      </c>
      <c r="E74" s="677">
        <v>1</v>
      </c>
      <c r="F74" s="665">
        <v>206.53</v>
      </c>
    </row>
    <row r="75" spans="1:6" ht="14.4" customHeight="1" x14ac:dyDescent="0.3">
      <c r="A75" s="687" t="s">
        <v>2596</v>
      </c>
      <c r="B75" s="664"/>
      <c r="C75" s="677"/>
      <c r="D75" s="664">
        <v>0</v>
      </c>
      <c r="E75" s="677"/>
      <c r="F75" s="665">
        <v>0</v>
      </c>
    </row>
    <row r="76" spans="1:6" ht="14.4" customHeight="1" x14ac:dyDescent="0.3">
      <c r="A76" s="687" t="s">
        <v>2562</v>
      </c>
      <c r="B76" s="664"/>
      <c r="C76" s="677">
        <v>0</v>
      </c>
      <c r="D76" s="664">
        <v>5857.0500000000011</v>
      </c>
      <c r="E76" s="677">
        <v>1</v>
      </c>
      <c r="F76" s="665">
        <v>5857.0500000000011</v>
      </c>
    </row>
    <row r="77" spans="1:6" ht="14.4" customHeight="1" x14ac:dyDescent="0.3">
      <c r="A77" s="687" t="s">
        <v>4066</v>
      </c>
      <c r="B77" s="664"/>
      <c r="C77" s="677">
        <v>0</v>
      </c>
      <c r="D77" s="664">
        <v>400.18</v>
      </c>
      <c r="E77" s="677">
        <v>1</v>
      </c>
      <c r="F77" s="665">
        <v>400.18</v>
      </c>
    </row>
    <row r="78" spans="1:6" ht="14.4" customHeight="1" x14ac:dyDescent="0.3">
      <c r="A78" s="687" t="s">
        <v>2574</v>
      </c>
      <c r="B78" s="664"/>
      <c r="C78" s="677">
        <v>0</v>
      </c>
      <c r="D78" s="664">
        <v>6159.6999999999989</v>
      </c>
      <c r="E78" s="677">
        <v>1</v>
      </c>
      <c r="F78" s="665">
        <v>6159.6999999999989</v>
      </c>
    </row>
    <row r="79" spans="1:6" ht="14.4" customHeight="1" x14ac:dyDescent="0.3">
      <c r="A79" s="687" t="s">
        <v>4067</v>
      </c>
      <c r="B79" s="664"/>
      <c r="C79" s="677">
        <v>0</v>
      </c>
      <c r="D79" s="664">
        <v>29.27</v>
      </c>
      <c r="E79" s="677">
        <v>1</v>
      </c>
      <c r="F79" s="665">
        <v>29.27</v>
      </c>
    </row>
    <row r="80" spans="1:6" ht="14.4" customHeight="1" x14ac:dyDescent="0.3">
      <c r="A80" s="687" t="s">
        <v>2580</v>
      </c>
      <c r="B80" s="664">
        <v>0</v>
      </c>
      <c r="C80" s="677">
        <v>0</v>
      </c>
      <c r="D80" s="664">
        <v>1190.6199999999999</v>
      </c>
      <c r="E80" s="677">
        <v>1</v>
      </c>
      <c r="F80" s="665">
        <v>1190.6199999999999</v>
      </c>
    </row>
    <row r="81" spans="1:6" ht="14.4" customHeight="1" x14ac:dyDescent="0.3">
      <c r="A81" s="687" t="s">
        <v>4068</v>
      </c>
      <c r="B81" s="664"/>
      <c r="C81" s="677">
        <v>0</v>
      </c>
      <c r="D81" s="664">
        <v>859.57</v>
      </c>
      <c r="E81" s="677">
        <v>1</v>
      </c>
      <c r="F81" s="665">
        <v>859.57</v>
      </c>
    </row>
    <row r="82" spans="1:6" ht="14.4" customHeight="1" x14ac:dyDescent="0.3">
      <c r="A82" s="687" t="s">
        <v>4069</v>
      </c>
      <c r="B82" s="664"/>
      <c r="C82" s="677">
        <v>0</v>
      </c>
      <c r="D82" s="664">
        <v>682.08</v>
      </c>
      <c r="E82" s="677">
        <v>1</v>
      </c>
      <c r="F82" s="665">
        <v>682.08</v>
      </c>
    </row>
    <row r="83" spans="1:6" ht="14.4" customHeight="1" x14ac:dyDescent="0.3">
      <c r="A83" s="687" t="s">
        <v>2593</v>
      </c>
      <c r="B83" s="664"/>
      <c r="C83" s="677"/>
      <c r="D83" s="664">
        <v>0</v>
      </c>
      <c r="E83" s="677"/>
      <c r="F83" s="665">
        <v>0</v>
      </c>
    </row>
    <row r="84" spans="1:6" ht="14.4" customHeight="1" x14ac:dyDescent="0.3">
      <c r="A84" s="687" t="s">
        <v>2594</v>
      </c>
      <c r="B84" s="664">
        <v>0</v>
      </c>
      <c r="C84" s="677">
        <v>0</v>
      </c>
      <c r="D84" s="664">
        <v>3827.8599999999992</v>
      </c>
      <c r="E84" s="677">
        <v>1</v>
      </c>
      <c r="F84" s="665">
        <v>3827.8599999999992</v>
      </c>
    </row>
    <row r="85" spans="1:6" ht="14.4" customHeight="1" x14ac:dyDescent="0.3">
      <c r="A85" s="687" t="s">
        <v>4070</v>
      </c>
      <c r="B85" s="664">
        <v>0</v>
      </c>
      <c r="C85" s="677">
        <v>0</v>
      </c>
      <c r="D85" s="664">
        <v>113.66</v>
      </c>
      <c r="E85" s="677">
        <v>1</v>
      </c>
      <c r="F85" s="665">
        <v>113.66</v>
      </c>
    </row>
    <row r="86" spans="1:6" ht="14.4" customHeight="1" x14ac:dyDescent="0.3">
      <c r="A86" s="687" t="s">
        <v>2565</v>
      </c>
      <c r="B86" s="664"/>
      <c r="C86" s="677"/>
      <c r="D86" s="664">
        <v>0</v>
      </c>
      <c r="E86" s="677"/>
      <c r="F86" s="665">
        <v>0</v>
      </c>
    </row>
    <row r="87" spans="1:6" ht="14.4" customHeight="1" x14ac:dyDescent="0.3">
      <c r="A87" s="687" t="s">
        <v>2575</v>
      </c>
      <c r="B87" s="664"/>
      <c r="C87" s="677">
        <v>0</v>
      </c>
      <c r="D87" s="664">
        <v>267.88</v>
      </c>
      <c r="E87" s="677">
        <v>1</v>
      </c>
      <c r="F87" s="665">
        <v>267.88</v>
      </c>
    </row>
    <row r="88" spans="1:6" ht="14.4" customHeight="1" x14ac:dyDescent="0.3">
      <c r="A88" s="687" t="s">
        <v>2570</v>
      </c>
      <c r="B88" s="664"/>
      <c r="C88" s="677"/>
      <c r="D88" s="664">
        <v>0</v>
      </c>
      <c r="E88" s="677"/>
      <c r="F88" s="665">
        <v>0</v>
      </c>
    </row>
    <row r="89" spans="1:6" ht="14.4" customHeight="1" x14ac:dyDescent="0.3">
      <c r="A89" s="687" t="s">
        <v>2569</v>
      </c>
      <c r="B89" s="664"/>
      <c r="C89" s="677">
        <v>0</v>
      </c>
      <c r="D89" s="664">
        <v>66.819999999999993</v>
      </c>
      <c r="E89" s="677">
        <v>1</v>
      </c>
      <c r="F89" s="665">
        <v>66.819999999999993</v>
      </c>
    </row>
    <row r="90" spans="1:6" ht="14.4" customHeight="1" x14ac:dyDescent="0.3">
      <c r="A90" s="687" t="s">
        <v>2578</v>
      </c>
      <c r="B90" s="664"/>
      <c r="C90" s="677">
        <v>0</v>
      </c>
      <c r="D90" s="664">
        <v>223.44</v>
      </c>
      <c r="E90" s="677">
        <v>1</v>
      </c>
      <c r="F90" s="665">
        <v>223.44</v>
      </c>
    </row>
    <row r="91" spans="1:6" ht="14.4" customHeight="1" x14ac:dyDescent="0.3">
      <c r="A91" s="687" t="s">
        <v>2604</v>
      </c>
      <c r="B91" s="664"/>
      <c r="C91" s="677">
        <v>0</v>
      </c>
      <c r="D91" s="664">
        <v>36.01</v>
      </c>
      <c r="E91" s="677">
        <v>1</v>
      </c>
      <c r="F91" s="665">
        <v>36.01</v>
      </c>
    </row>
    <row r="92" spans="1:6" ht="14.4" customHeight="1" thickBot="1" x14ac:dyDescent="0.35">
      <c r="A92" s="688" t="s">
        <v>2557</v>
      </c>
      <c r="B92" s="679"/>
      <c r="C92" s="680">
        <v>0</v>
      </c>
      <c r="D92" s="679">
        <v>119.7</v>
      </c>
      <c r="E92" s="680">
        <v>1</v>
      </c>
      <c r="F92" s="681">
        <v>119.7</v>
      </c>
    </row>
    <row r="93" spans="1:6" ht="14.4" customHeight="1" thickBot="1" x14ac:dyDescent="0.35">
      <c r="A93" s="682" t="s">
        <v>3</v>
      </c>
      <c r="B93" s="683">
        <v>25365.100000000002</v>
      </c>
      <c r="C93" s="684">
        <v>9.5097429115906136E-3</v>
      </c>
      <c r="D93" s="683">
        <v>2641909.9500000002</v>
      </c>
      <c r="E93" s="684">
        <v>0.99049025708840932</v>
      </c>
      <c r="F93" s="685">
        <v>2667275.0500000003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0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{5EECD301-CD37-4800-B483-D90E8E2F28F4}</x14:id>
        </ext>
      </extLst>
    </cfRule>
  </conditionalFormatting>
  <conditionalFormatting sqref="F33:F92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{884D843F-A2D7-468C-A407-14B8CD6AE7FC}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EECD301-CD37-4800-B483-D90E8E2F28F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F5:F30</xm:sqref>
        </x14:conditionalFormatting>
        <x14:conditionalFormatting xmlns:xm="http://schemas.microsoft.com/office/excel/2006/main">
          <x14:cfRule type="dataBar" id="{884D843F-A2D7-468C-A407-14B8CD6AE7F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F33:F92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416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4094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113</v>
      </c>
      <c r="G3" s="47">
        <f>SUBTOTAL(9,G6:G1048576)</f>
        <v>25365.099999999995</v>
      </c>
      <c r="H3" s="48">
        <f>IF(M3=0,0,G3/M3)</f>
        <v>9.5097429115906049E-3</v>
      </c>
      <c r="I3" s="47">
        <f>SUBTOTAL(9,I6:I1048576)</f>
        <v>2976</v>
      </c>
      <c r="J3" s="47">
        <f>SUBTOTAL(9,J6:J1048576)</f>
        <v>2641909.9500000025</v>
      </c>
      <c r="K3" s="48">
        <f>IF(M3=0,0,J3/M3)</f>
        <v>0.99049025708840954</v>
      </c>
      <c r="L3" s="47">
        <f>SUBTOTAL(9,L6:L1048576)</f>
        <v>3089</v>
      </c>
      <c r="M3" s="49">
        <f>SUBTOTAL(9,M6:M1048576)</f>
        <v>2667275.0500000021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2758</v>
      </c>
      <c r="B6" s="734" t="s">
        <v>2612</v>
      </c>
      <c r="C6" s="734" t="s">
        <v>1553</v>
      </c>
      <c r="D6" s="734" t="s">
        <v>1554</v>
      </c>
      <c r="E6" s="734" t="s">
        <v>2613</v>
      </c>
      <c r="F6" s="229"/>
      <c r="G6" s="229"/>
      <c r="H6" s="739">
        <v>0</v>
      </c>
      <c r="I6" s="229">
        <v>2</v>
      </c>
      <c r="J6" s="229">
        <v>2600.98</v>
      </c>
      <c r="K6" s="739">
        <v>1</v>
      </c>
      <c r="L6" s="229">
        <v>2</v>
      </c>
      <c r="M6" s="747">
        <v>2600.98</v>
      </c>
    </row>
    <row r="7" spans="1:13" ht="14.4" customHeight="1" x14ac:dyDescent="0.3">
      <c r="A7" s="660" t="s">
        <v>2758</v>
      </c>
      <c r="B7" s="661" t="s">
        <v>2620</v>
      </c>
      <c r="C7" s="661" t="s">
        <v>2990</v>
      </c>
      <c r="D7" s="661" t="s">
        <v>1447</v>
      </c>
      <c r="E7" s="661" t="s">
        <v>2623</v>
      </c>
      <c r="F7" s="664"/>
      <c r="G7" s="664"/>
      <c r="H7" s="677">
        <v>0</v>
      </c>
      <c r="I7" s="664">
        <v>3</v>
      </c>
      <c r="J7" s="664">
        <v>3464.04</v>
      </c>
      <c r="K7" s="677">
        <v>1</v>
      </c>
      <c r="L7" s="664">
        <v>3</v>
      </c>
      <c r="M7" s="665">
        <v>3464.04</v>
      </c>
    </row>
    <row r="8" spans="1:13" ht="14.4" customHeight="1" x14ac:dyDescent="0.3">
      <c r="A8" s="660" t="s">
        <v>2758</v>
      </c>
      <c r="B8" s="661" t="s">
        <v>2634</v>
      </c>
      <c r="C8" s="661" t="s">
        <v>1659</v>
      </c>
      <c r="D8" s="661" t="s">
        <v>1687</v>
      </c>
      <c r="E8" s="661" t="s">
        <v>2635</v>
      </c>
      <c r="F8" s="664"/>
      <c r="G8" s="664"/>
      <c r="H8" s="677">
        <v>0</v>
      </c>
      <c r="I8" s="664">
        <v>1</v>
      </c>
      <c r="J8" s="664">
        <v>154.36000000000001</v>
      </c>
      <c r="K8" s="677">
        <v>1</v>
      </c>
      <c r="L8" s="664">
        <v>1</v>
      </c>
      <c r="M8" s="665">
        <v>154.36000000000001</v>
      </c>
    </row>
    <row r="9" spans="1:13" ht="14.4" customHeight="1" x14ac:dyDescent="0.3">
      <c r="A9" s="660" t="s">
        <v>2758</v>
      </c>
      <c r="B9" s="661" t="s">
        <v>2650</v>
      </c>
      <c r="C9" s="661" t="s">
        <v>1473</v>
      </c>
      <c r="D9" s="661" t="s">
        <v>1474</v>
      </c>
      <c r="E9" s="661" t="s">
        <v>2653</v>
      </c>
      <c r="F9" s="664"/>
      <c r="G9" s="664"/>
      <c r="H9" s="677">
        <v>0</v>
      </c>
      <c r="I9" s="664">
        <v>1</v>
      </c>
      <c r="J9" s="664">
        <v>93.96</v>
      </c>
      <c r="K9" s="677">
        <v>1</v>
      </c>
      <c r="L9" s="664">
        <v>1</v>
      </c>
      <c r="M9" s="665">
        <v>93.96</v>
      </c>
    </row>
    <row r="10" spans="1:13" ht="14.4" customHeight="1" x14ac:dyDescent="0.3">
      <c r="A10" s="660" t="s">
        <v>2734</v>
      </c>
      <c r="B10" s="661" t="s">
        <v>2606</v>
      </c>
      <c r="C10" s="661" t="s">
        <v>1498</v>
      </c>
      <c r="D10" s="661" t="s">
        <v>2607</v>
      </c>
      <c r="E10" s="661" t="s">
        <v>2608</v>
      </c>
      <c r="F10" s="664"/>
      <c r="G10" s="664"/>
      <c r="H10" s="677">
        <v>0</v>
      </c>
      <c r="I10" s="664">
        <v>1</v>
      </c>
      <c r="J10" s="664">
        <v>36.01</v>
      </c>
      <c r="K10" s="677">
        <v>1</v>
      </c>
      <c r="L10" s="664">
        <v>1</v>
      </c>
      <c r="M10" s="665">
        <v>36.01</v>
      </c>
    </row>
    <row r="11" spans="1:13" ht="14.4" customHeight="1" x14ac:dyDescent="0.3">
      <c r="A11" s="660" t="s">
        <v>2734</v>
      </c>
      <c r="B11" s="661" t="s">
        <v>2612</v>
      </c>
      <c r="C11" s="661" t="s">
        <v>1538</v>
      </c>
      <c r="D11" s="661" t="s">
        <v>1539</v>
      </c>
      <c r="E11" s="661" t="s">
        <v>1540</v>
      </c>
      <c r="F11" s="664"/>
      <c r="G11" s="664"/>
      <c r="H11" s="677">
        <v>0</v>
      </c>
      <c r="I11" s="664">
        <v>6</v>
      </c>
      <c r="J11" s="664">
        <v>2854.62</v>
      </c>
      <c r="K11" s="677">
        <v>1</v>
      </c>
      <c r="L11" s="664">
        <v>6</v>
      </c>
      <c r="M11" s="665">
        <v>2854.62</v>
      </c>
    </row>
    <row r="12" spans="1:13" ht="14.4" customHeight="1" x14ac:dyDescent="0.3">
      <c r="A12" s="660" t="s">
        <v>2734</v>
      </c>
      <c r="B12" s="661" t="s">
        <v>2612</v>
      </c>
      <c r="C12" s="661" t="s">
        <v>1553</v>
      </c>
      <c r="D12" s="661" t="s">
        <v>1554</v>
      </c>
      <c r="E12" s="661" t="s">
        <v>2613</v>
      </c>
      <c r="F12" s="664"/>
      <c r="G12" s="664"/>
      <c r="H12" s="677">
        <v>0</v>
      </c>
      <c r="I12" s="664">
        <v>9</v>
      </c>
      <c r="J12" s="664">
        <v>11704.41</v>
      </c>
      <c r="K12" s="677">
        <v>1</v>
      </c>
      <c r="L12" s="664">
        <v>9</v>
      </c>
      <c r="M12" s="665">
        <v>11704.41</v>
      </c>
    </row>
    <row r="13" spans="1:13" ht="14.4" customHeight="1" x14ac:dyDescent="0.3">
      <c r="A13" s="660" t="s">
        <v>2734</v>
      </c>
      <c r="B13" s="661" t="s">
        <v>2616</v>
      </c>
      <c r="C13" s="661" t="s">
        <v>1527</v>
      </c>
      <c r="D13" s="661" t="s">
        <v>1455</v>
      </c>
      <c r="E13" s="661" t="s">
        <v>1528</v>
      </c>
      <c r="F13" s="664"/>
      <c r="G13" s="664"/>
      <c r="H13" s="677"/>
      <c r="I13" s="664">
        <v>2</v>
      </c>
      <c r="J13" s="664">
        <v>0</v>
      </c>
      <c r="K13" s="677"/>
      <c r="L13" s="664">
        <v>2</v>
      </c>
      <c r="M13" s="665">
        <v>0</v>
      </c>
    </row>
    <row r="14" spans="1:13" ht="14.4" customHeight="1" x14ac:dyDescent="0.3">
      <c r="A14" s="660" t="s">
        <v>2734</v>
      </c>
      <c r="B14" s="661" t="s">
        <v>2617</v>
      </c>
      <c r="C14" s="661" t="s">
        <v>1560</v>
      </c>
      <c r="D14" s="661" t="s">
        <v>1561</v>
      </c>
      <c r="E14" s="661" t="s">
        <v>2174</v>
      </c>
      <c r="F14" s="664"/>
      <c r="G14" s="664"/>
      <c r="H14" s="677"/>
      <c r="I14" s="664">
        <v>1</v>
      </c>
      <c r="J14" s="664">
        <v>0</v>
      </c>
      <c r="K14" s="677"/>
      <c r="L14" s="664">
        <v>1</v>
      </c>
      <c r="M14" s="665">
        <v>0</v>
      </c>
    </row>
    <row r="15" spans="1:13" ht="14.4" customHeight="1" x14ac:dyDescent="0.3">
      <c r="A15" s="660" t="s">
        <v>2734</v>
      </c>
      <c r="B15" s="661" t="s">
        <v>2619</v>
      </c>
      <c r="C15" s="661" t="s">
        <v>3093</v>
      </c>
      <c r="D15" s="661" t="s">
        <v>3094</v>
      </c>
      <c r="E15" s="661" t="s">
        <v>1514</v>
      </c>
      <c r="F15" s="664">
        <v>2</v>
      </c>
      <c r="G15" s="664">
        <v>123.34</v>
      </c>
      <c r="H15" s="677">
        <v>1</v>
      </c>
      <c r="I15" s="664"/>
      <c r="J15" s="664"/>
      <c r="K15" s="677">
        <v>0</v>
      </c>
      <c r="L15" s="664">
        <v>2</v>
      </c>
      <c r="M15" s="665">
        <v>123.34</v>
      </c>
    </row>
    <row r="16" spans="1:13" ht="14.4" customHeight="1" x14ac:dyDescent="0.3">
      <c r="A16" s="660" t="s">
        <v>2734</v>
      </c>
      <c r="B16" s="661" t="s">
        <v>2620</v>
      </c>
      <c r="C16" s="661" t="s">
        <v>2990</v>
      </c>
      <c r="D16" s="661" t="s">
        <v>1447</v>
      </c>
      <c r="E16" s="661" t="s">
        <v>2623</v>
      </c>
      <c r="F16" s="664"/>
      <c r="G16" s="664"/>
      <c r="H16" s="677">
        <v>0</v>
      </c>
      <c r="I16" s="664">
        <v>3</v>
      </c>
      <c r="J16" s="664">
        <v>3464.04</v>
      </c>
      <c r="K16" s="677">
        <v>1</v>
      </c>
      <c r="L16" s="664">
        <v>3</v>
      </c>
      <c r="M16" s="665">
        <v>3464.04</v>
      </c>
    </row>
    <row r="17" spans="1:13" ht="14.4" customHeight="1" x14ac:dyDescent="0.3">
      <c r="A17" s="660" t="s">
        <v>2734</v>
      </c>
      <c r="B17" s="661" t="s">
        <v>2620</v>
      </c>
      <c r="C17" s="661" t="s">
        <v>1480</v>
      </c>
      <c r="D17" s="661" t="s">
        <v>1481</v>
      </c>
      <c r="E17" s="661" t="s">
        <v>2622</v>
      </c>
      <c r="F17" s="664"/>
      <c r="G17" s="664"/>
      <c r="H17" s="677">
        <v>0</v>
      </c>
      <c r="I17" s="664">
        <v>4</v>
      </c>
      <c r="J17" s="664">
        <v>5542.48</v>
      </c>
      <c r="K17" s="677">
        <v>1</v>
      </c>
      <c r="L17" s="664">
        <v>4</v>
      </c>
      <c r="M17" s="665">
        <v>5542.48</v>
      </c>
    </row>
    <row r="18" spans="1:13" ht="14.4" customHeight="1" x14ac:dyDescent="0.3">
      <c r="A18" s="660" t="s">
        <v>2734</v>
      </c>
      <c r="B18" s="661" t="s">
        <v>4071</v>
      </c>
      <c r="C18" s="661" t="s">
        <v>3104</v>
      </c>
      <c r="D18" s="661" t="s">
        <v>3105</v>
      </c>
      <c r="E18" s="661" t="s">
        <v>1355</v>
      </c>
      <c r="F18" s="664"/>
      <c r="G18" s="664"/>
      <c r="H18" s="677">
        <v>0</v>
      </c>
      <c r="I18" s="664">
        <v>7</v>
      </c>
      <c r="J18" s="664">
        <v>68675.739999999991</v>
      </c>
      <c r="K18" s="677">
        <v>1</v>
      </c>
      <c r="L18" s="664">
        <v>7</v>
      </c>
      <c r="M18" s="665">
        <v>68675.739999999991</v>
      </c>
    </row>
    <row r="19" spans="1:13" ht="14.4" customHeight="1" x14ac:dyDescent="0.3">
      <c r="A19" s="660" t="s">
        <v>2734</v>
      </c>
      <c r="B19" s="661" t="s">
        <v>4072</v>
      </c>
      <c r="C19" s="661" t="s">
        <v>3175</v>
      </c>
      <c r="D19" s="661" t="s">
        <v>2975</v>
      </c>
      <c r="E19" s="661" t="s">
        <v>3176</v>
      </c>
      <c r="F19" s="664"/>
      <c r="G19" s="664"/>
      <c r="H19" s="677">
        <v>0</v>
      </c>
      <c r="I19" s="664">
        <v>7</v>
      </c>
      <c r="J19" s="664">
        <v>3446.1000000000004</v>
      </c>
      <c r="K19" s="677">
        <v>1</v>
      </c>
      <c r="L19" s="664">
        <v>7</v>
      </c>
      <c r="M19" s="665">
        <v>3446.1000000000004</v>
      </c>
    </row>
    <row r="20" spans="1:13" ht="14.4" customHeight="1" x14ac:dyDescent="0.3">
      <c r="A20" s="660" t="s">
        <v>2734</v>
      </c>
      <c r="B20" s="661" t="s">
        <v>4073</v>
      </c>
      <c r="C20" s="661" t="s">
        <v>3077</v>
      </c>
      <c r="D20" s="661" t="s">
        <v>3078</v>
      </c>
      <c r="E20" s="661" t="s">
        <v>3079</v>
      </c>
      <c r="F20" s="664"/>
      <c r="G20" s="664"/>
      <c r="H20" s="677">
        <v>0</v>
      </c>
      <c r="I20" s="664">
        <v>3</v>
      </c>
      <c r="J20" s="664">
        <v>2308.8000000000002</v>
      </c>
      <c r="K20" s="677">
        <v>1</v>
      </c>
      <c r="L20" s="664">
        <v>3</v>
      </c>
      <c r="M20" s="665">
        <v>2308.8000000000002</v>
      </c>
    </row>
    <row r="21" spans="1:13" ht="14.4" customHeight="1" x14ac:dyDescent="0.3">
      <c r="A21" s="660" t="s">
        <v>2734</v>
      </c>
      <c r="B21" s="661" t="s">
        <v>4073</v>
      </c>
      <c r="C21" s="661" t="s">
        <v>3080</v>
      </c>
      <c r="D21" s="661" t="s">
        <v>3078</v>
      </c>
      <c r="E21" s="661" t="s">
        <v>3081</v>
      </c>
      <c r="F21" s="664"/>
      <c r="G21" s="664"/>
      <c r="H21" s="677"/>
      <c r="I21" s="664">
        <v>1</v>
      </c>
      <c r="J21" s="664">
        <v>0</v>
      </c>
      <c r="K21" s="677"/>
      <c r="L21" s="664">
        <v>1</v>
      </c>
      <c r="M21" s="665">
        <v>0</v>
      </c>
    </row>
    <row r="22" spans="1:13" ht="14.4" customHeight="1" x14ac:dyDescent="0.3">
      <c r="A22" s="660" t="s">
        <v>2734</v>
      </c>
      <c r="B22" s="661" t="s">
        <v>4073</v>
      </c>
      <c r="C22" s="661" t="s">
        <v>3082</v>
      </c>
      <c r="D22" s="661" t="s">
        <v>3083</v>
      </c>
      <c r="E22" s="661" t="s">
        <v>3079</v>
      </c>
      <c r="F22" s="664">
        <v>3</v>
      </c>
      <c r="G22" s="664">
        <v>2308.8000000000002</v>
      </c>
      <c r="H22" s="677">
        <v>1</v>
      </c>
      <c r="I22" s="664"/>
      <c r="J22" s="664"/>
      <c r="K22" s="677">
        <v>0</v>
      </c>
      <c r="L22" s="664">
        <v>3</v>
      </c>
      <c r="M22" s="665">
        <v>2308.8000000000002</v>
      </c>
    </row>
    <row r="23" spans="1:13" ht="14.4" customHeight="1" x14ac:dyDescent="0.3">
      <c r="A23" s="660" t="s">
        <v>2734</v>
      </c>
      <c r="B23" s="661" t="s">
        <v>4073</v>
      </c>
      <c r="C23" s="661" t="s">
        <v>3084</v>
      </c>
      <c r="D23" s="661" t="s">
        <v>3083</v>
      </c>
      <c r="E23" s="661" t="s">
        <v>3085</v>
      </c>
      <c r="F23" s="664">
        <v>3</v>
      </c>
      <c r="G23" s="664">
        <v>0</v>
      </c>
      <c r="H23" s="677"/>
      <c r="I23" s="664"/>
      <c r="J23" s="664"/>
      <c r="K23" s="677"/>
      <c r="L23" s="664">
        <v>3</v>
      </c>
      <c r="M23" s="665">
        <v>0</v>
      </c>
    </row>
    <row r="24" spans="1:13" ht="14.4" customHeight="1" x14ac:dyDescent="0.3">
      <c r="A24" s="660" t="s">
        <v>2734</v>
      </c>
      <c r="B24" s="661" t="s">
        <v>2645</v>
      </c>
      <c r="C24" s="661" t="s">
        <v>1591</v>
      </c>
      <c r="D24" s="661" t="s">
        <v>1592</v>
      </c>
      <c r="E24" s="661" t="s">
        <v>2646</v>
      </c>
      <c r="F24" s="664"/>
      <c r="G24" s="664"/>
      <c r="H24" s="677">
        <v>0</v>
      </c>
      <c r="I24" s="664">
        <v>19</v>
      </c>
      <c r="J24" s="664">
        <v>14622.400000000001</v>
      </c>
      <c r="K24" s="677">
        <v>1</v>
      </c>
      <c r="L24" s="664">
        <v>19</v>
      </c>
      <c r="M24" s="665">
        <v>14622.400000000001</v>
      </c>
    </row>
    <row r="25" spans="1:13" ht="14.4" customHeight="1" x14ac:dyDescent="0.3">
      <c r="A25" s="660" t="s">
        <v>2734</v>
      </c>
      <c r="B25" s="661" t="s">
        <v>4074</v>
      </c>
      <c r="C25" s="661" t="s">
        <v>3101</v>
      </c>
      <c r="D25" s="661" t="s">
        <v>3102</v>
      </c>
      <c r="E25" s="661" t="s">
        <v>3103</v>
      </c>
      <c r="F25" s="664"/>
      <c r="G25" s="664"/>
      <c r="H25" s="677">
        <v>0</v>
      </c>
      <c r="I25" s="664">
        <v>8</v>
      </c>
      <c r="J25" s="664">
        <v>17439.439999999995</v>
      </c>
      <c r="K25" s="677">
        <v>1</v>
      </c>
      <c r="L25" s="664">
        <v>8</v>
      </c>
      <c r="M25" s="665">
        <v>17439.439999999995</v>
      </c>
    </row>
    <row r="26" spans="1:13" ht="14.4" customHeight="1" x14ac:dyDescent="0.3">
      <c r="A26" s="660" t="s">
        <v>2734</v>
      </c>
      <c r="B26" s="661" t="s">
        <v>2647</v>
      </c>
      <c r="C26" s="661" t="s">
        <v>1435</v>
      </c>
      <c r="D26" s="661" t="s">
        <v>1436</v>
      </c>
      <c r="E26" s="661" t="s">
        <v>2649</v>
      </c>
      <c r="F26" s="664"/>
      <c r="G26" s="664"/>
      <c r="H26" s="677">
        <v>0</v>
      </c>
      <c r="I26" s="664">
        <v>1</v>
      </c>
      <c r="J26" s="664">
        <v>48.42</v>
      </c>
      <c r="K26" s="677">
        <v>1</v>
      </c>
      <c r="L26" s="664">
        <v>1</v>
      </c>
      <c r="M26" s="665">
        <v>48.42</v>
      </c>
    </row>
    <row r="27" spans="1:13" ht="14.4" customHeight="1" x14ac:dyDescent="0.3">
      <c r="A27" s="660" t="s">
        <v>2734</v>
      </c>
      <c r="B27" s="661" t="s">
        <v>4075</v>
      </c>
      <c r="C27" s="661" t="s">
        <v>3088</v>
      </c>
      <c r="D27" s="661" t="s">
        <v>3089</v>
      </c>
      <c r="E27" s="661" t="s">
        <v>3090</v>
      </c>
      <c r="F27" s="664"/>
      <c r="G27" s="664"/>
      <c r="H27" s="677">
        <v>0</v>
      </c>
      <c r="I27" s="664">
        <v>2</v>
      </c>
      <c r="J27" s="664">
        <v>3016.16</v>
      </c>
      <c r="K27" s="677">
        <v>1</v>
      </c>
      <c r="L27" s="664">
        <v>2</v>
      </c>
      <c r="M27" s="665">
        <v>3016.16</v>
      </c>
    </row>
    <row r="28" spans="1:13" ht="14.4" customHeight="1" x14ac:dyDescent="0.3">
      <c r="A28" s="660" t="s">
        <v>2734</v>
      </c>
      <c r="B28" s="661" t="s">
        <v>2650</v>
      </c>
      <c r="C28" s="661" t="s">
        <v>3177</v>
      </c>
      <c r="D28" s="661" t="s">
        <v>3178</v>
      </c>
      <c r="E28" s="661" t="s">
        <v>3179</v>
      </c>
      <c r="F28" s="664"/>
      <c r="G28" s="664"/>
      <c r="H28" s="677">
        <v>0</v>
      </c>
      <c r="I28" s="664">
        <v>2</v>
      </c>
      <c r="J28" s="664">
        <v>62.64</v>
      </c>
      <c r="K28" s="677">
        <v>1</v>
      </c>
      <c r="L28" s="664">
        <v>2</v>
      </c>
      <c r="M28" s="665">
        <v>62.64</v>
      </c>
    </row>
    <row r="29" spans="1:13" ht="14.4" customHeight="1" x14ac:dyDescent="0.3">
      <c r="A29" s="660" t="s">
        <v>2734</v>
      </c>
      <c r="B29" s="661" t="s">
        <v>2650</v>
      </c>
      <c r="C29" s="661" t="s">
        <v>1477</v>
      </c>
      <c r="D29" s="661" t="s">
        <v>1474</v>
      </c>
      <c r="E29" s="661" t="s">
        <v>2654</v>
      </c>
      <c r="F29" s="664"/>
      <c r="G29" s="664"/>
      <c r="H29" s="677">
        <v>0</v>
      </c>
      <c r="I29" s="664">
        <v>2</v>
      </c>
      <c r="J29" s="664">
        <v>313.22000000000003</v>
      </c>
      <c r="K29" s="677">
        <v>1</v>
      </c>
      <c r="L29" s="664">
        <v>2</v>
      </c>
      <c r="M29" s="665">
        <v>313.22000000000003</v>
      </c>
    </row>
    <row r="30" spans="1:13" ht="14.4" customHeight="1" x14ac:dyDescent="0.3">
      <c r="A30" s="660" t="s">
        <v>2734</v>
      </c>
      <c r="B30" s="661" t="s">
        <v>2650</v>
      </c>
      <c r="C30" s="661" t="s">
        <v>3180</v>
      </c>
      <c r="D30" s="661" t="s">
        <v>1550</v>
      </c>
      <c r="E30" s="661" t="s">
        <v>3181</v>
      </c>
      <c r="F30" s="664"/>
      <c r="G30" s="664"/>
      <c r="H30" s="677">
        <v>0</v>
      </c>
      <c r="I30" s="664">
        <v>3</v>
      </c>
      <c r="J30" s="664">
        <v>902.04</v>
      </c>
      <c r="K30" s="677">
        <v>1</v>
      </c>
      <c r="L30" s="664">
        <v>3</v>
      </c>
      <c r="M30" s="665">
        <v>902.04</v>
      </c>
    </row>
    <row r="31" spans="1:13" ht="14.4" customHeight="1" x14ac:dyDescent="0.3">
      <c r="A31" s="660" t="s">
        <v>2734</v>
      </c>
      <c r="B31" s="661" t="s">
        <v>2658</v>
      </c>
      <c r="C31" s="661" t="s">
        <v>3154</v>
      </c>
      <c r="D31" s="661" t="s">
        <v>3155</v>
      </c>
      <c r="E31" s="661" t="s">
        <v>3156</v>
      </c>
      <c r="F31" s="664"/>
      <c r="G31" s="664"/>
      <c r="H31" s="677">
        <v>0</v>
      </c>
      <c r="I31" s="664">
        <v>3</v>
      </c>
      <c r="J31" s="664">
        <v>5146.4400000000005</v>
      </c>
      <c r="K31" s="677">
        <v>1</v>
      </c>
      <c r="L31" s="664">
        <v>3</v>
      </c>
      <c r="M31" s="665">
        <v>5146.4400000000005</v>
      </c>
    </row>
    <row r="32" spans="1:13" ht="14.4" customHeight="1" x14ac:dyDescent="0.3">
      <c r="A32" s="660" t="s">
        <v>2734</v>
      </c>
      <c r="B32" s="661" t="s">
        <v>2660</v>
      </c>
      <c r="C32" s="661" t="s">
        <v>3064</v>
      </c>
      <c r="D32" s="661" t="s">
        <v>3065</v>
      </c>
      <c r="E32" s="661" t="s">
        <v>3066</v>
      </c>
      <c r="F32" s="664"/>
      <c r="G32" s="664"/>
      <c r="H32" s="677">
        <v>0</v>
      </c>
      <c r="I32" s="664">
        <v>1</v>
      </c>
      <c r="J32" s="664">
        <v>23.95</v>
      </c>
      <c r="K32" s="677">
        <v>1</v>
      </c>
      <c r="L32" s="664">
        <v>1</v>
      </c>
      <c r="M32" s="665">
        <v>23.95</v>
      </c>
    </row>
    <row r="33" spans="1:13" ht="14.4" customHeight="1" x14ac:dyDescent="0.3">
      <c r="A33" s="660" t="s">
        <v>2734</v>
      </c>
      <c r="B33" s="661" t="s">
        <v>2669</v>
      </c>
      <c r="C33" s="661" t="s">
        <v>3129</v>
      </c>
      <c r="D33" s="661" t="s">
        <v>3130</v>
      </c>
      <c r="E33" s="661" t="s">
        <v>1607</v>
      </c>
      <c r="F33" s="664"/>
      <c r="G33" s="664"/>
      <c r="H33" s="677">
        <v>0</v>
      </c>
      <c r="I33" s="664">
        <v>6</v>
      </c>
      <c r="J33" s="664">
        <v>195.60000000000002</v>
      </c>
      <c r="K33" s="677">
        <v>1</v>
      </c>
      <c r="L33" s="664">
        <v>6</v>
      </c>
      <c r="M33" s="665">
        <v>195.60000000000002</v>
      </c>
    </row>
    <row r="34" spans="1:13" ht="14.4" customHeight="1" x14ac:dyDescent="0.3">
      <c r="A34" s="660" t="s">
        <v>2734</v>
      </c>
      <c r="B34" s="661" t="s">
        <v>2669</v>
      </c>
      <c r="C34" s="661" t="s">
        <v>3131</v>
      </c>
      <c r="D34" s="661" t="s">
        <v>3132</v>
      </c>
      <c r="E34" s="661" t="s">
        <v>1607</v>
      </c>
      <c r="F34" s="664"/>
      <c r="G34" s="664"/>
      <c r="H34" s="677">
        <v>0</v>
      </c>
      <c r="I34" s="664">
        <v>6</v>
      </c>
      <c r="J34" s="664">
        <v>194.28000000000003</v>
      </c>
      <c r="K34" s="677">
        <v>1</v>
      </c>
      <c r="L34" s="664">
        <v>6</v>
      </c>
      <c r="M34" s="665">
        <v>194.28000000000003</v>
      </c>
    </row>
    <row r="35" spans="1:13" ht="14.4" customHeight="1" x14ac:dyDescent="0.3">
      <c r="A35" s="660" t="s">
        <v>2734</v>
      </c>
      <c r="B35" s="661" t="s">
        <v>2669</v>
      </c>
      <c r="C35" s="661" t="s">
        <v>2287</v>
      </c>
      <c r="D35" s="661" t="s">
        <v>2288</v>
      </c>
      <c r="E35" s="661" t="s">
        <v>2289</v>
      </c>
      <c r="F35" s="664"/>
      <c r="G35" s="664"/>
      <c r="H35" s="677">
        <v>0</v>
      </c>
      <c r="I35" s="664">
        <v>250</v>
      </c>
      <c r="J35" s="664">
        <v>48565</v>
      </c>
      <c r="K35" s="677">
        <v>1</v>
      </c>
      <c r="L35" s="664">
        <v>250</v>
      </c>
      <c r="M35" s="665">
        <v>48565</v>
      </c>
    </row>
    <row r="36" spans="1:13" ht="14.4" customHeight="1" x14ac:dyDescent="0.3">
      <c r="A36" s="660" t="s">
        <v>2734</v>
      </c>
      <c r="B36" s="661" t="s">
        <v>2669</v>
      </c>
      <c r="C36" s="661" t="s">
        <v>1614</v>
      </c>
      <c r="D36" s="661" t="s">
        <v>1615</v>
      </c>
      <c r="E36" s="661" t="s">
        <v>1613</v>
      </c>
      <c r="F36" s="664"/>
      <c r="G36" s="664"/>
      <c r="H36" s="677">
        <v>0</v>
      </c>
      <c r="I36" s="664">
        <v>30</v>
      </c>
      <c r="J36" s="664">
        <v>3159.3</v>
      </c>
      <c r="K36" s="677">
        <v>1</v>
      </c>
      <c r="L36" s="664">
        <v>30</v>
      </c>
      <c r="M36" s="665">
        <v>3159.3</v>
      </c>
    </row>
    <row r="37" spans="1:13" ht="14.4" customHeight="1" x14ac:dyDescent="0.3">
      <c r="A37" s="660" t="s">
        <v>2734</v>
      </c>
      <c r="B37" s="661" t="s">
        <v>2669</v>
      </c>
      <c r="C37" s="661" t="s">
        <v>3133</v>
      </c>
      <c r="D37" s="661" t="s">
        <v>3134</v>
      </c>
      <c r="E37" s="661" t="s">
        <v>1613</v>
      </c>
      <c r="F37" s="664"/>
      <c r="G37" s="664"/>
      <c r="H37" s="677">
        <v>0</v>
      </c>
      <c r="I37" s="664">
        <v>30</v>
      </c>
      <c r="J37" s="664">
        <v>3254.1</v>
      </c>
      <c r="K37" s="677">
        <v>1</v>
      </c>
      <c r="L37" s="664">
        <v>30</v>
      </c>
      <c r="M37" s="665">
        <v>3254.1</v>
      </c>
    </row>
    <row r="38" spans="1:13" ht="14.4" customHeight="1" x14ac:dyDescent="0.3">
      <c r="A38" s="660" t="s">
        <v>2734</v>
      </c>
      <c r="B38" s="661" t="s">
        <v>2669</v>
      </c>
      <c r="C38" s="661" t="s">
        <v>3135</v>
      </c>
      <c r="D38" s="661" t="s">
        <v>3136</v>
      </c>
      <c r="E38" s="661" t="s">
        <v>2818</v>
      </c>
      <c r="F38" s="664"/>
      <c r="G38" s="664"/>
      <c r="H38" s="677">
        <v>0</v>
      </c>
      <c r="I38" s="664">
        <v>5</v>
      </c>
      <c r="J38" s="664">
        <v>636.70000000000005</v>
      </c>
      <c r="K38" s="677">
        <v>1</v>
      </c>
      <c r="L38" s="664">
        <v>5</v>
      </c>
      <c r="M38" s="665">
        <v>636.70000000000005</v>
      </c>
    </row>
    <row r="39" spans="1:13" ht="14.4" customHeight="1" x14ac:dyDescent="0.3">
      <c r="A39" s="660" t="s">
        <v>2734</v>
      </c>
      <c r="B39" s="661" t="s">
        <v>2669</v>
      </c>
      <c r="C39" s="661" t="s">
        <v>3139</v>
      </c>
      <c r="D39" s="661" t="s">
        <v>3140</v>
      </c>
      <c r="E39" s="661" t="s">
        <v>2818</v>
      </c>
      <c r="F39" s="664"/>
      <c r="G39" s="664"/>
      <c r="H39" s="677">
        <v>0</v>
      </c>
      <c r="I39" s="664">
        <v>5</v>
      </c>
      <c r="J39" s="664">
        <v>636.70000000000005</v>
      </c>
      <c r="K39" s="677">
        <v>1</v>
      </c>
      <c r="L39" s="664">
        <v>5</v>
      </c>
      <c r="M39" s="665">
        <v>636.70000000000005</v>
      </c>
    </row>
    <row r="40" spans="1:13" ht="14.4" customHeight="1" x14ac:dyDescent="0.3">
      <c r="A40" s="660" t="s">
        <v>2734</v>
      </c>
      <c r="B40" s="661" t="s">
        <v>2669</v>
      </c>
      <c r="C40" s="661" t="s">
        <v>2816</v>
      </c>
      <c r="D40" s="661" t="s">
        <v>2817</v>
      </c>
      <c r="E40" s="661" t="s">
        <v>2818</v>
      </c>
      <c r="F40" s="664"/>
      <c r="G40" s="664"/>
      <c r="H40" s="677">
        <v>0</v>
      </c>
      <c r="I40" s="664">
        <v>2</v>
      </c>
      <c r="J40" s="664">
        <v>254.68</v>
      </c>
      <c r="K40" s="677">
        <v>1</v>
      </c>
      <c r="L40" s="664">
        <v>2</v>
      </c>
      <c r="M40" s="665">
        <v>254.68</v>
      </c>
    </row>
    <row r="41" spans="1:13" ht="14.4" customHeight="1" x14ac:dyDescent="0.3">
      <c r="A41" s="660" t="s">
        <v>2734</v>
      </c>
      <c r="B41" s="661" t="s">
        <v>2669</v>
      </c>
      <c r="C41" s="661" t="s">
        <v>3141</v>
      </c>
      <c r="D41" s="661" t="s">
        <v>3142</v>
      </c>
      <c r="E41" s="661" t="s">
        <v>2818</v>
      </c>
      <c r="F41" s="664"/>
      <c r="G41" s="664"/>
      <c r="H41" s="677">
        <v>0</v>
      </c>
      <c r="I41" s="664">
        <v>16</v>
      </c>
      <c r="J41" s="664">
        <v>1312.64</v>
      </c>
      <c r="K41" s="677">
        <v>1</v>
      </c>
      <c r="L41" s="664">
        <v>16</v>
      </c>
      <c r="M41" s="665">
        <v>1312.64</v>
      </c>
    </row>
    <row r="42" spans="1:13" ht="14.4" customHeight="1" x14ac:dyDescent="0.3">
      <c r="A42" s="660" t="s">
        <v>2734</v>
      </c>
      <c r="B42" s="661" t="s">
        <v>2669</v>
      </c>
      <c r="C42" s="661" t="s">
        <v>3137</v>
      </c>
      <c r="D42" s="661" t="s">
        <v>3138</v>
      </c>
      <c r="E42" s="661" t="s">
        <v>2818</v>
      </c>
      <c r="F42" s="664"/>
      <c r="G42" s="664"/>
      <c r="H42" s="677">
        <v>0</v>
      </c>
      <c r="I42" s="664">
        <v>4</v>
      </c>
      <c r="J42" s="664">
        <v>328.16</v>
      </c>
      <c r="K42" s="677">
        <v>1</v>
      </c>
      <c r="L42" s="664">
        <v>4</v>
      </c>
      <c r="M42" s="665">
        <v>328.16</v>
      </c>
    </row>
    <row r="43" spans="1:13" ht="14.4" customHeight="1" x14ac:dyDescent="0.3">
      <c r="A43" s="660" t="s">
        <v>2734</v>
      </c>
      <c r="B43" s="661" t="s">
        <v>2669</v>
      </c>
      <c r="C43" s="661" t="s">
        <v>3143</v>
      </c>
      <c r="D43" s="661" t="s">
        <v>3144</v>
      </c>
      <c r="E43" s="661" t="s">
        <v>2818</v>
      </c>
      <c r="F43" s="664"/>
      <c r="G43" s="664"/>
      <c r="H43" s="677">
        <v>0</v>
      </c>
      <c r="I43" s="664">
        <v>6</v>
      </c>
      <c r="J43" s="664">
        <v>492.24</v>
      </c>
      <c r="K43" s="677">
        <v>1</v>
      </c>
      <c r="L43" s="664">
        <v>6</v>
      </c>
      <c r="M43" s="665">
        <v>492.24</v>
      </c>
    </row>
    <row r="44" spans="1:13" ht="14.4" customHeight="1" x14ac:dyDescent="0.3">
      <c r="A44" s="660" t="s">
        <v>2734</v>
      </c>
      <c r="B44" s="661" t="s">
        <v>2669</v>
      </c>
      <c r="C44" s="661" t="s">
        <v>3145</v>
      </c>
      <c r="D44" s="661" t="s">
        <v>1612</v>
      </c>
      <c r="E44" s="661" t="s">
        <v>3146</v>
      </c>
      <c r="F44" s="664"/>
      <c r="G44" s="664"/>
      <c r="H44" s="677">
        <v>0</v>
      </c>
      <c r="I44" s="664">
        <v>35</v>
      </c>
      <c r="J44" s="664">
        <v>50786.399999999994</v>
      </c>
      <c r="K44" s="677">
        <v>1</v>
      </c>
      <c r="L44" s="664">
        <v>35</v>
      </c>
      <c r="M44" s="665">
        <v>50786.399999999994</v>
      </c>
    </row>
    <row r="45" spans="1:13" ht="14.4" customHeight="1" x14ac:dyDescent="0.3">
      <c r="A45" s="660" t="s">
        <v>2734</v>
      </c>
      <c r="B45" s="661" t="s">
        <v>2669</v>
      </c>
      <c r="C45" s="661" t="s">
        <v>3147</v>
      </c>
      <c r="D45" s="661" t="s">
        <v>3130</v>
      </c>
      <c r="E45" s="661" t="s">
        <v>1618</v>
      </c>
      <c r="F45" s="664"/>
      <c r="G45" s="664"/>
      <c r="H45" s="677">
        <v>0</v>
      </c>
      <c r="I45" s="664">
        <v>5</v>
      </c>
      <c r="J45" s="664">
        <v>651.94999999999993</v>
      </c>
      <c r="K45" s="677">
        <v>1</v>
      </c>
      <c r="L45" s="664">
        <v>5</v>
      </c>
      <c r="M45" s="665">
        <v>651.94999999999993</v>
      </c>
    </row>
    <row r="46" spans="1:13" ht="14.4" customHeight="1" x14ac:dyDescent="0.3">
      <c r="A46" s="660" t="s">
        <v>2734</v>
      </c>
      <c r="B46" s="661" t="s">
        <v>2669</v>
      </c>
      <c r="C46" s="661" t="s">
        <v>3148</v>
      </c>
      <c r="D46" s="661" t="s">
        <v>3149</v>
      </c>
      <c r="E46" s="661" t="s">
        <v>3150</v>
      </c>
      <c r="F46" s="664">
        <v>16</v>
      </c>
      <c r="G46" s="664">
        <v>480.16</v>
      </c>
      <c r="H46" s="677">
        <v>1</v>
      </c>
      <c r="I46" s="664"/>
      <c r="J46" s="664"/>
      <c r="K46" s="677">
        <v>0</v>
      </c>
      <c r="L46" s="664">
        <v>16</v>
      </c>
      <c r="M46" s="665">
        <v>480.16</v>
      </c>
    </row>
    <row r="47" spans="1:13" ht="14.4" customHeight="1" x14ac:dyDescent="0.3">
      <c r="A47" s="660" t="s">
        <v>2734</v>
      </c>
      <c r="B47" s="661" t="s">
        <v>2669</v>
      </c>
      <c r="C47" s="661" t="s">
        <v>3151</v>
      </c>
      <c r="D47" s="661" t="s">
        <v>3152</v>
      </c>
      <c r="E47" s="661" t="s">
        <v>3150</v>
      </c>
      <c r="F47" s="664">
        <v>16</v>
      </c>
      <c r="G47" s="664">
        <v>480.16</v>
      </c>
      <c r="H47" s="677">
        <v>1</v>
      </c>
      <c r="I47" s="664"/>
      <c r="J47" s="664"/>
      <c r="K47" s="677">
        <v>0</v>
      </c>
      <c r="L47" s="664">
        <v>16</v>
      </c>
      <c r="M47" s="665">
        <v>480.16</v>
      </c>
    </row>
    <row r="48" spans="1:13" ht="14.4" customHeight="1" x14ac:dyDescent="0.3">
      <c r="A48" s="660" t="s">
        <v>2735</v>
      </c>
      <c r="B48" s="661" t="s">
        <v>2612</v>
      </c>
      <c r="C48" s="661" t="s">
        <v>2862</v>
      </c>
      <c r="D48" s="661" t="s">
        <v>2863</v>
      </c>
      <c r="E48" s="661" t="s">
        <v>2864</v>
      </c>
      <c r="F48" s="664"/>
      <c r="G48" s="664"/>
      <c r="H48" s="677">
        <v>0</v>
      </c>
      <c r="I48" s="664">
        <v>1</v>
      </c>
      <c r="J48" s="664">
        <v>1300.49</v>
      </c>
      <c r="K48" s="677">
        <v>1</v>
      </c>
      <c r="L48" s="664">
        <v>1</v>
      </c>
      <c r="M48" s="665">
        <v>1300.49</v>
      </c>
    </row>
    <row r="49" spans="1:13" ht="14.4" customHeight="1" x14ac:dyDescent="0.3">
      <c r="A49" s="660" t="s">
        <v>2735</v>
      </c>
      <c r="B49" s="661" t="s">
        <v>2634</v>
      </c>
      <c r="C49" s="661" t="s">
        <v>1659</v>
      </c>
      <c r="D49" s="661" t="s">
        <v>1687</v>
      </c>
      <c r="E49" s="661" t="s">
        <v>2635</v>
      </c>
      <c r="F49" s="664"/>
      <c r="G49" s="664"/>
      <c r="H49" s="677">
        <v>0</v>
      </c>
      <c r="I49" s="664">
        <v>1</v>
      </c>
      <c r="J49" s="664">
        <v>154.36000000000001</v>
      </c>
      <c r="K49" s="677">
        <v>1</v>
      </c>
      <c r="L49" s="664">
        <v>1</v>
      </c>
      <c r="M49" s="665">
        <v>154.36000000000001</v>
      </c>
    </row>
    <row r="50" spans="1:13" ht="14.4" customHeight="1" x14ac:dyDescent="0.3">
      <c r="A50" s="660" t="s">
        <v>2735</v>
      </c>
      <c r="B50" s="661" t="s">
        <v>4076</v>
      </c>
      <c r="C50" s="661" t="s">
        <v>3956</v>
      </c>
      <c r="D50" s="661" t="s">
        <v>3957</v>
      </c>
      <c r="E50" s="661" t="s">
        <v>3958</v>
      </c>
      <c r="F50" s="664"/>
      <c r="G50" s="664"/>
      <c r="H50" s="677">
        <v>0</v>
      </c>
      <c r="I50" s="664">
        <v>3</v>
      </c>
      <c r="J50" s="664">
        <v>42641.94</v>
      </c>
      <c r="K50" s="677">
        <v>1</v>
      </c>
      <c r="L50" s="664">
        <v>3</v>
      </c>
      <c r="M50" s="665">
        <v>42641.94</v>
      </c>
    </row>
    <row r="51" spans="1:13" ht="14.4" customHeight="1" x14ac:dyDescent="0.3">
      <c r="A51" s="660" t="s">
        <v>2735</v>
      </c>
      <c r="B51" s="661" t="s">
        <v>4076</v>
      </c>
      <c r="C51" s="661" t="s">
        <v>3967</v>
      </c>
      <c r="D51" s="661" t="s">
        <v>3951</v>
      </c>
      <c r="E51" s="661" t="s">
        <v>3952</v>
      </c>
      <c r="F51" s="664"/>
      <c r="G51" s="664"/>
      <c r="H51" s="677">
        <v>0</v>
      </c>
      <c r="I51" s="664">
        <v>3</v>
      </c>
      <c r="J51" s="664">
        <v>30458.52</v>
      </c>
      <c r="K51" s="677">
        <v>1</v>
      </c>
      <c r="L51" s="664">
        <v>3</v>
      </c>
      <c r="M51" s="665">
        <v>30458.52</v>
      </c>
    </row>
    <row r="52" spans="1:13" ht="14.4" customHeight="1" x14ac:dyDescent="0.3">
      <c r="A52" s="660" t="s">
        <v>2735</v>
      </c>
      <c r="B52" s="661" t="s">
        <v>4076</v>
      </c>
      <c r="C52" s="661" t="s">
        <v>3959</v>
      </c>
      <c r="D52" s="661" t="s">
        <v>3960</v>
      </c>
      <c r="E52" s="661" t="s">
        <v>3961</v>
      </c>
      <c r="F52" s="664"/>
      <c r="G52" s="664"/>
      <c r="H52" s="677">
        <v>0</v>
      </c>
      <c r="I52" s="664">
        <v>3</v>
      </c>
      <c r="J52" s="664">
        <v>6091.68</v>
      </c>
      <c r="K52" s="677">
        <v>1</v>
      </c>
      <c r="L52" s="664">
        <v>3</v>
      </c>
      <c r="M52" s="665">
        <v>6091.68</v>
      </c>
    </row>
    <row r="53" spans="1:13" ht="14.4" customHeight="1" x14ac:dyDescent="0.3">
      <c r="A53" s="660" t="s">
        <v>2735</v>
      </c>
      <c r="B53" s="661" t="s">
        <v>4072</v>
      </c>
      <c r="C53" s="661" t="s">
        <v>2974</v>
      </c>
      <c r="D53" s="661" t="s">
        <v>2975</v>
      </c>
      <c r="E53" s="661" t="s">
        <v>2976</v>
      </c>
      <c r="F53" s="664"/>
      <c r="G53" s="664"/>
      <c r="H53" s="677"/>
      <c r="I53" s="664">
        <v>2</v>
      </c>
      <c r="J53" s="664">
        <v>0</v>
      </c>
      <c r="K53" s="677"/>
      <c r="L53" s="664">
        <v>2</v>
      </c>
      <c r="M53" s="665">
        <v>0</v>
      </c>
    </row>
    <row r="54" spans="1:13" ht="14.4" customHeight="1" x14ac:dyDescent="0.3">
      <c r="A54" s="660" t="s">
        <v>2735</v>
      </c>
      <c r="B54" s="661" t="s">
        <v>2645</v>
      </c>
      <c r="C54" s="661" t="s">
        <v>1591</v>
      </c>
      <c r="D54" s="661" t="s">
        <v>1592</v>
      </c>
      <c r="E54" s="661" t="s">
        <v>2646</v>
      </c>
      <c r="F54" s="664"/>
      <c r="G54" s="664"/>
      <c r="H54" s="677">
        <v>0</v>
      </c>
      <c r="I54" s="664">
        <v>2</v>
      </c>
      <c r="J54" s="664">
        <v>1539.2</v>
      </c>
      <c r="K54" s="677">
        <v>1</v>
      </c>
      <c r="L54" s="664">
        <v>2</v>
      </c>
      <c r="M54" s="665">
        <v>1539.2</v>
      </c>
    </row>
    <row r="55" spans="1:13" ht="14.4" customHeight="1" x14ac:dyDescent="0.3">
      <c r="A55" s="660" t="s">
        <v>2736</v>
      </c>
      <c r="B55" s="661" t="s">
        <v>4077</v>
      </c>
      <c r="C55" s="661" t="s">
        <v>3338</v>
      </c>
      <c r="D55" s="661" t="s">
        <v>3339</v>
      </c>
      <c r="E55" s="661" t="s">
        <v>3340</v>
      </c>
      <c r="F55" s="664"/>
      <c r="G55" s="664"/>
      <c r="H55" s="677">
        <v>0</v>
      </c>
      <c r="I55" s="664">
        <v>3</v>
      </c>
      <c r="J55" s="664">
        <v>562.23</v>
      </c>
      <c r="K55" s="677">
        <v>1</v>
      </c>
      <c r="L55" s="664">
        <v>3</v>
      </c>
      <c r="M55" s="665">
        <v>562.23</v>
      </c>
    </row>
    <row r="56" spans="1:13" ht="14.4" customHeight="1" x14ac:dyDescent="0.3">
      <c r="A56" s="660" t="s">
        <v>2736</v>
      </c>
      <c r="B56" s="661" t="s">
        <v>2612</v>
      </c>
      <c r="C56" s="661" t="s">
        <v>1538</v>
      </c>
      <c r="D56" s="661" t="s">
        <v>1539</v>
      </c>
      <c r="E56" s="661" t="s">
        <v>1540</v>
      </c>
      <c r="F56" s="664"/>
      <c r="G56" s="664"/>
      <c r="H56" s="677">
        <v>0</v>
      </c>
      <c r="I56" s="664">
        <v>4</v>
      </c>
      <c r="J56" s="664">
        <v>1903.08</v>
      </c>
      <c r="K56" s="677">
        <v>1</v>
      </c>
      <c r="L56" s="664">
        <v>4</v>
      </c>
      <c r="M56" s="665">
        <v>1903.08</v>
      </c>
    </row>
    <row r="57" spans="1:13" ht="14.4" customHeight="1" x14ac:dyDescent="0.3">
      <c r="A57" s="660" t="s">
        <v>2736</v>
      </c>
      <c r="B57" s="661" t="s">
        <v>2612</v>
      </c>
      <c r="C57" s="661" t="s">
        <v>1553</v>
      </c>
      <c r="D57" s="661" t="s">
        <v>1554</v>
      </c>
      <c r="E57" s="661" t="s">
        <v>2613</v>
      </c>
      <c r="F57" s="664"/>
      <c r="G57" s="664"/>
      <c r="H57" s="677">
        <v>0</v>
      </c>
      <c r="I57" s="664">
        <v>9</v>
      </c>
      <c r="J57" s="664">
        <v>11704.41</v>
      </c>
      <c r="K57" s="677">
        <v>1</v>
      </c>
      <c r="L57" s="664">
        <v>9</v>
      </c>
      <c r="M57" s="665">
        <v>11704.41</v>
      </c>
    </row>
    <row r="58" spans="1:13" ht="14.4" customHeight="1" x14ac:dyDescent="0.3">
      <c r="A58" s="660" t="s">
        <v>2736</v>
      </c>
      <c r="B58" s="661" t="s">
        <v>2614</v>
      </c>
      <c r="C58" s="661" t="s">
        <v>3215</v>
      </c>
      <c r="D58" s="661" t="s">
        <v>3216</v>
      </c>
      <c r="E58" s="661" t="s">
        <v>3217</v>
      </c>
      <c r="F58" s="664"/>
      <c r="G58" s="664"/>
      <c r="H58" s="677">
        <v>0</v>
      </c>
      <c r="I58" s="664">
        <v>4</v>
      </c>
      <c r="J58" s="664">
        <v>5201.96</v>
      </c>
      <c r="K58" s="677">
        <v>1</v>
      </c>
      <c r="L58" s="664">
        <v>4</v>
      </c>
      <c r="M58" s="665">
        <v>5201.96</v>
      </c>
    </row>
    <row r="59" spans="1:13" ht="14.4" customHeight="1" x14ac:dyDescent="0.3">
      <c r="A59" s="660" t="s">
        <v>2736</v>
      </c>
      <c r="B59" s="661" t="s">
        <v>2620</v>
      </c>
      <c r="C59" s="661" t="s">
        <v>2859</v>
      </c>
      <c r="D59" s="661" t="s">
        <v>1447</v>
      </c>
      <c r="E59" s="661" t="s">
        <v>2622</v>
      </c>
      <c r="F59" s="664"/>
      <c r="G59" s="664"/>
      <c r="H59" s="677">
        <v>0</v>
      </c>
      <c r="I59" s="664">
        <v>7</v>
      </c>
      <c r="J59" s="664">
        <v>5705.7</v>
      </c>
      <c r="K59" s="677">
        <v>1</v>
      </c>
      <c r="L59" s="664">
        <v>7</v>
      </c>
      <c r="M59" s="665">
        <v>5705.7</v>
      </c>
    </row>
    <row r="60" spans="1:13" ht="14.4" customHeight="1" x14ac:dyDescent="0.3">
      <c r="A60" s="660" t="s">
        <v>2736</v>
      </c>
      <c r="B60" s="661" t="s">
        <v>2684</v>
      </c>
      <c r="C60" s="661" t="s">
        <v>3936</v>
      </c>
      <c r="D60" s="661" t="s">
        <v>2224</v>
      </c>
      <c r="E60" s="661" t="s">
        <v>3450</v>
      </c>
      <c r="F60" s="664"/>
      <c r="G60" s="664"/>
      <c r="H60" s="677">
        <v>0</v>
      </c>
      <c r="I60" s="664">
        <v>1</v>
      </c>
      <c r="J60" s="664">
        <v>164.94</v>
      </c>
      <c r="K60" s="677">
        <v>1</v>
      </c>
      <c r="L60" s="664">
        <v>1</v>
      </c>
      <c r="M60" s="665">
        <v>164.94</v>
      </c>
    </row>
    <row r="61" spans="1:13" ht="14.4" customHeight="1" x14ac:dyDescent="0.3">
      <c r="A61" s="660" t="s">
        <v>2736</v>
      </c>
      <c r="B61" s="661" t="s">
        <v>4078</v>
      </c>
      <c r="C61" s="661" t="s">
        <v>3241</v>
      </c>
      <c r="D61" s="661" t="s">
        <v>3242</v>
      </c>
      <c r="E61" s="661" t="s">
        <v>1428</v>
      </c>
      <c r="F61" s="664"/>
      <c r="G61" s="664"/>
      <c r="H61" s="677">
        <v>0</v>
      </c>
      <c r="I61" s="664">
        <v>1</v>
      </c>
      <c r="J61" s="664">
        <v>896.85</v>
      </c>
      <c r="K61" s="677">
        <v>1</v>
      </c>
      <c r="L61" s="664">
        <v>1</v>
      </c>
      <c r="M61" s="665">
        <v>896.85</v>
      </c>
    </row>
    <row r="62" spans="1:13" ht="14.4" customHeight="1" x14ac:dyDescent="0.3">
      <c r="A62" s="660" t="s">
        <v>2736</v>
      </c>
      <c r="B62" s="661" t="s">
        <v>2690</v>
      </c>
      <c r="C62" s="661" t="s">
        <v>3226</v>
      </c>
      <c r="D62" s="661" t="s">
        <v>3227</v>
      </c>
      <c r="E62" s="661" t="s">
        <v>3228</v>
      </c>
      <c r="F62" s="664"/>
      <c r="G62" s="664"/>
      <c r="H62" s="677">
        <v>0</v>
      </c>
      <c r="I62" s="664">
        <v>1</v>
      </c>
      <c r="J62" s="664">
        <v>62.24</v>
      </c>
      <c r="K62" s="677">
        <v>1</v>
      </c>
      <c r="L62" s="664">
        <v>1</v>
      </c>
      <c r="M62" s="665">
        <v>62.24</v>
      </c>
    </row>
    <row r="63" spans="1:13" ht="14.4" customHeight="1" x14ac:dyDescent="0.3">
      <c r="A63" s="660" t="s">
        <v>2736</v>
      </c>
      <c r="B63" s="661" t="s">
        <v>2690</v>
      </c>
      <c r="C63" s="661" t="s">
        <v>3229</v>
      </c>
      <c r="D63" s="661" t="s">
        <v>3230</v>
      </c>
      <c r="E63" s="661" t="s">
        <v>3231</v>
      </c>
      <c r="F63" s="664">
        <v>1</v>
      </c>
      <c r="G63" s="664">
        <v>82.99</v>
      </c>
      <c r="H63" s="677">
        <v>1</v>
      </c>
      <c r="I63" s="664"/>
      <c r="J63" s="664"/>
      <c r="K63" s="677">
        <v>0</v>
      </c>
      <c r="L63" s="664">
        <v>1</v>
      </c>
      <c r="M63" s="665">
        <v>82.99</v>
      </c>
    </row>
    <row r="64" spans="1:13" ht="14.4" customHeight="1" x14ac:dyDescent="0.3">
      <c r="A64" s="660" t="s">
        <v>2736</v>
      </c>
      <c r="B64" s="661" t="s">
        <v>4072</v>
      </c>
      <c r="C64" s="661" t="s">
        <v>2974</v>
      </c>
      <c r="D64" s="661" t="s">
        <v>2975</v>
      </c>
      <c r="E64" s="661" t="s">
        <v>2976</v>
      </c>
      <c r="F64" s="664"/>
      <c r="G64" s="664"/>
      <c r="H64" s="677"/>
      <c r="I64" s="664">
        <v>1</v>
      </c>
      <c r="J64" s="664">
        <v>0</v>
      </c>
      <c r="K64" s="677"/>
      <c r="L64" s="664">
        <v>1</v>
      </c>
      <c r="M64" s="665">
        <v>0</v>
      </c>
    </row>
    <row r="65" spans="1:13" ht="14.4" customHeight="1" x14ac:dyDescent="0.3">
      <c r="A65" s="660" t="s">
        <v>2736</v>
      </c>
      <c r="B65" s="661" t="s">
        <v>4072</v>
      </c>
      <c r="C65" s="661" t="s">
        <v>3175</v>
      </c>
      <c r="D65" s="661" t="s">
        <v>2975</v>
      </c>
      <c r="E65" s="661" t="s">
        <v>3176</v>
      </c>
      <c r="F65" s="664"/>
      <c r="G65" s="664"/>
      <c r="H65" s="677">
        <v>0</v>
      </c>
      <c r="I65" s="664">
        <v>4</v>
      </c>
      <c r="J65" s="664">
        <v>1969.2</v>
      </c>
      <c r="K65" s="677">
        <v>1</v>
      </c>
      <c r="L65" s="664">
        <v>4</v>
      </c>
      <c r="M65" s="665">
        <v>1969.2</v>
      </c>
    </row>
    <row r="66" spans="1:13" ht="14.4" customHeight="1" x14ac:dyDescent="0.3">
      <c r="A66" s="660" t="s">
        <v>2736</v>
      </c>
      <c r="B66" s="661" t="s">
        <v>4073</v>
      </c>
      <c r="C66" s="661" t="s">
        <v>3080</v>
      </c>
      <c r="D66" s="661" t="s">
        <v>3078</v>
      </c>
      <c r="E66" s="661" t="s">
        <v>3081</v>
      </c>
      <c r="F66" s="664"/>
      <c r="G66" s="664"/>
      <c r="H66" s="677"/>
      <c r="I66" s="664">
        <v>1</v>
      </c>
      <c r="J66" s="664">
        <v>0</v>
      </c>
      <c r="K66" s="677"/>
      <c r="L66" s="664">
        <v>1</v>
      </c>
      <c r="M66" s="665">
        <v>0</v>
      </c>
    </row>
    <row r="67" spans="1:13" ht="14.4" customHeight="1" x14ac:dyDescent="0.3">
      <c r="A67" s="660" t="s">
        <v>2736</v>
      </c>
      <c r="B67" s="661" t="s">
        <v>2645</v>
      </c>
      <c r="C67" s="661" t="s">
        <v>1591</v>
      </c>
      <c r="D67" s="661" t="s">
        <v>1592</v>
      </c>
      <c r="E67" s="661" t="s">
        <v>2646</v>
      </c>
      <c r="F67" s="664"/>
      <c r="G67" s="664"/>
      <c r="H67" s="677">
        <v>0</v>
      </c>
      <c r="I67" s="664">
        <v>14</v>
      </c>
      <c r="J67" s="664">
        <v>10774.400000000001</v>
      </c>
      <c r="K67" s="677">
        <v>1</v>
      </c>
      <c r="L67" s="664">
        <v>14</v>
      </c>
      <c r="M67" s="665">
        <v>10774.400000000001</v>
      </c>
    </row>
    <row r="68" spans="1:13" ht="14.4" customHeight="1" x14ac:dyDescent="0.3">
      <c r="A68" s="660" t="s">
        <v>2736</v>
      </c>
      <c r="B68" s="661" t="s">
        <v>2645</v>
      </c>
      <c r="C68" s="661" t="s">
        <v>3225</v>
      </c>
      <c r="D68" s="661" t="s">
        <v>1592</v>
      </c>
      <c r="E68" s="661" t="s">
        <v>2646</v>
      </c>
      <c r="F68" s="664"/>
      <c r="G68" s="664"/>
      <c r="H68" s="677"/>
      <c r="I68" s="664">
        <v>3</v>
      </c>
      <c r="J68" s="664">
        <v>0</v>
      </c>
      <c r="K68" s="677"/>
      <c r="L68" s="664">
        <v>3</v>
      </c>
      <c r="M68" s="665">
        <v>0</v>
      </c>
    </row>
    <row r="69" spans="1:13" ht="14.4" customHeight="1" x14ac:dyDescent="0.3">
      <c r="A69" s="660" t="s">
        <v>2736</v>
      </c>
      <c r="B69" s="661" t="s">
        <v>2647</v>
      </c>
      <c r="C69" s="661" t="s">
        <v>1435</v>
      </c>
      <c r="D69" s="661" t="s">
        <v>1436</v>
      </c>
      <c r="E69" s="661" t="s">
        <v>2649</v>
      </c>
      <c r="F69" s="664"/>
      <c r="G69" s="664"/>
      <c r="H69" s="677">
        <v>0</v>
      </c>
      <c r="I69" s="664">
        <v>2</v>
      </c>
      <c r="J69" s="664">
        <v>96.84</v>
      </c>
      <c r="K69" s="677">
        <v>1</v>
      </c>
      <c r="L69" s="664">
        <v>2</v>
      </c>
      <c r="M69" s="665">
        <v>96.84</v>
      </c>
    </row>
    <row r="70" spans="1:13" ht="14.4" customHeight="1" x14ac:dyDescent="0.3">
      <c r="A70" s="660" t="s">
        <v>2736</v>
      </c>
      <c r="B70" s="661" t="s">
        <v>2650</v>
      </c>
      <c r="C70" s="661" t="s">
        <v>3177</v>
      </c>
      <c r="D70" s="661" t="s">
        <v>3178</v>
      </c>
      <c r="E70" s="661" t="s">
        <v>3179</v>
      </c>
      <c r="F70" s="664"/>
      <c r="G70" s="664"/>
      <c r="H70" s="677">
        <v>0</v>
      </c>
      <c r="I70" s="664">
        <v>2</v>
      </c>
      <c r="J70" s="664">
        <v>62.64</v>
      </c>
      <c r="K70" s="677">
        <v>1</v>
      </c>
      <c r="L70" s="664">
        <v>2</v>
      </c>
      <c r="M70" s="665">
        <v>62.64</v>
      </c>
    </row>
    <row r="71" spans="1:13" ht="14.4" customHeight="1" x14ac:dyDescent="0.3">
      <c r="A71" s="660" t="s">
        <v>2736</v>
      </c>
      <c r="B71" s="661" t="s">
        <v>2655</v>
      </c>
      <c r="C71" s="661" t="s">
        <v>1490</v>
      </c>
      <c r="D71" s="661" t="s">
        <v>2656</v>
      </c>
      <c r="E71" s="661" t="s">
        <v>2657</v>
      </c>
      <c r="F71" s="664"/>
      <c r="G71" s="664"/>
      <c r="H71" s="677">
        <v>0</v>
      </c>
      <c r="I71" s="664">
        <v>3</v>
      </c>
      <c r="J71" s="664">
        <v>1272.72</v>
      </c>
      <c r="K71" s="677">
        <v>1</v>
      </c>
      <c r="L71" s="664">
        <v>3</v>
      </c>
      <c r="M71" s="665">
        <v>1272.72</v>
      </c>
    </row>
    <row r="72" spans="1:13" ht="14.4" customHeight="1" x14ac:dyDescent="0.3">
      <c r="A72" s="660" t="s">
        <v>2736</v>
      </c>
      <c r="B72" s="661" t="s">
        <v>2655</v>
      </c>
      <c r="C72" s="661" t="s">
        <v>2797</v>
      </c>
      <c r="D72" s="661" t="s">
        <v>2656</v>
      </c>
      <c r="E72" s="661" t="s">
        <v>2798</v>
      </c>
      <c r="F72" s="664"/>
      <c r="G72" s="664"/>
      <c r="H72" s="677">
        <v>0</v>
      </c>
      <c r="I72" s="664">
        <v>1</v>
      </c>
      <c r="J72" s="664">
        <v>848.49</v>
      </c>
      <c r="K72" s="677">
        <v>1</v>
      </c>
      <c r="L72" s="664">
        <v>1</v>
      </c>
      <c r="M72" s="665">
        <v>848.49</v>
      </c>
    </row>
    <row r="73" spans="1:13" ht="14.4" customHeight="1" x14ac:dyDescent="0.3">
      <c r="A73" s="660" t="s">
        <v>2736</v>
      </c>
      <c r="B73" s="661" t="s">
        <v>2658</v>
      </c>
      <c r="C73" s="661" t="s">
        <v>3238</v>
      </c>
      <c r="D73" s="661" t="s">
        <v>1524</v>
      </c>
      <c r="E73" s="661" t="s">
        <v>3239</v>
      </c>
      <c r="F73" s="664"/>
      <c r="G73" s="664"/>
      <c r="H73" s="677">
        <v>0</v>
      </c>
      <c r="I73" s="664">
        <v>1</v>
      </c>
      <c r="J73" s="664">
        <v>1286.2</v>
      </c>
      <c r="K73" s="677">
        <v>1</v>
      </c>
      <c r="L73" s="664">
        <v>1</v>
      </c>
      <c r="M73" s="665">
        <v>1286.2</v>
      </c>
    </row>
    <row r="74" spans="1:13" ht="14.4" customHeight="1" x14ac:dyDescent="0.3">
      <c r="A74" s="660" t="s">
        <v>2736</v>
      </c>
      <c r="B74" s="661" t="s">
        <v>2669</v>
      </c>
      <c r="C74" s="661" t="s">
        <v>2951</v>
      </c>
      <c r="D74" s="661" t="s">
        <v>2952</v>
      </c>
      <c r="E74" s="661" t="s">
        <v>2818</v>
      </c>
      <c r="F74" s="664"/>
      <c r="G74" s="664"/>
      <c r="H74" s="677">
        <v>0</v>
      </c>
      <c r="I74" s="664">
        <v>5</v>
      </c>
      <c r="J74" s="664">
        <v>647.54999999999995</v>
      </c>
      <c r="K74" s="677">
        <v>1</v>
      </c>
      <c r="L74" s="664">
        <v>5</v>
      </c>
      <c r="M74" s="665">
        <v>647.54999999999995</v>
      </c>
    </row>
    <row r="75" spans="1:13" ht="14.4" customHeight="1" x14ac:dyDescent="0.3">
      <c r="A75" s="660" t="s">
        <v>2736</v>
      </c>
      <c r="B75" s="661" t="s">
        <v>2669</v>
      </c>
      <c r="C75" s="661" t="s">
        <v>2302</v>
      </c>
      <c r="D75" s="661" t="s">
        <v>2303</v>
      </c>
      <c r="E75" s="661" t="s">
        <v>2289</v>
      </c>
      <c r="F75" s="664"/>
      <c r="G75" s="664"/>
      <c r="H75" s="677">
        <v>0</v>
      </c>
      <c r="I75" s="664">
        <v>10</v>
      </c>
      <c r="J75" s="664">
        <v>1942.6</v>
      </c>
      <c r="K75" s="677">
        <v>1</v>
      </c>
      <c r="L75" s="664">
        <v>10</v>
      </c>
      <c r="M75" s="665">
        <v>1942.6</v>
      </c>
    </row>
    <row r="76" spans="1:13" ht="14.4" customHeight="1" x14ac:dyDescent="0.3">
      <c r="A76" s="660" t="s">
        <v>2737</v>
      </c>
      <c r="B76" s="661" t="s">
        <v>2645</v>
      </c>
      <c r="C76" s="661" t="s">
        <v>3225</v>
      </c>
      <c r="D76" s="661" t="s">
        <v>1592</v>
      </c>
      <c r="E76" s="661" t="s">
        <v>2646</v>
      </c>
      <c r="F76" s="664"/>
      <c r="G76" s="664"/>
      <c r="H76" s="677"/>
      <c r="I76" s="664">
        <v>3</v>
      </c>
      <c r="J76" s="664">
        <v>0</v>
      </c>
      <c r="K76" s="677"/>
      <c r="L76" s="664">
        <v>3</v>
      </c>
      <c r="M76" s="665">
        <v>0</v>
      </c>
    </row>
    <row r="77" spans="1:13" ht="14.4" customHeight="1" x14ac:dyDescent="0.3">
      <c r="A77" s="660" t="s">
        <v>2737</v>
      </c>
      <c r="B77" s="661" t="s">
        <v>2660</v>
      </c>
      <c r="C77" s="661" t="s">
        <v>1542</v>
      </c>
      <c r="D77" s="661" t="s">
        <v>2663</v>
      </c>
      <c r="E77" s="661" t="s">
        <v>2664</v>
      </c>
      <c r="F77" s="664"/>
      <c r="G77" s="664"/>
      <c r="H77" s="677">
        <v>0</v>
      </c>
      <c r="I77" s="664">
        <v>4</v>
      </c>
      <c r="J77" s="664">
        <v>41.04</v>
      </c>
      <c r="K77" s="677">
        <v>1</v>
      </c>
      <c r="L77" s="664">
        <v>4</v>
      </c>
      <c r="M77" s="665">
        <v>41.04</v>
      </c>
    </row>
    <row r="78" spans="1:13" ht="14.4" customHeight="1" x14ac:dyDescent="0.3">
      <c r="A78" s="660" t="s">
        <v>2738</v>
      </c>
      <c r="B78" s="661" t="s">
        <v>2612</v>
      </c>
      <c r="C78" s="661" t="s">
        <v>1553</v>
      </c>
      <c r="D78" s="661" t="s">
        <v>1554</v>
      </c>
      <c r="E78" s="661" t="s">
        <v>2613</v>
      </c>
      <c r="F78" s="664"/>
      <c r="G78" s="664"/>
      <c r="H78" s="677">
        <v>0</v>
      </c>
      <c r="I78" s="664">
        <v>3</v>
      </c>
      <c r="J78" s="664">
        <v>3901.4700000000003</v>
      </c>
      <c r="K78" s="677">
        <v>1</v>
      </c>
      <c r="L78" s="664">
        <v>3</v>
      </c>
      <c r="M78" s="665">
        <v>3901.4700000000003</v>
      </c>
    </row>
    <row r="79" spans="1:13" ht="14.4" customHeight="1" x14ac:dyDescent="0.3">
      <c r="A79" s="660" t="s">
        <v>2738</v>
      </c>
      <c r="B79" s="661" t="s">
        <v>2620</v>
      </c>
      <c r="C79" s="661" t="s">
        <v>1487</v>
      </c>
      <c r="D79" s="661" t="s">
        <v>1481</v>
      </c>
      <c r="E79" s="661" t="s">
        <v>2623</v>
      </c>
      <c r="F79" s="664"/>
      <c r="G79" s="664"/>
      <c r="H79" s="677">
        <v>0</v>
      </c>
      <c r="I79" s="664">
        <v>1</v>
      </c>
      <c r="J79" s="664">
        <v>2309.36</v>
      </c>
      <c r="K79" s="677">
        <v>1</v>
      </c>
      <c r="L79" s="664">
        <v>1</v>
      </c>
      <c r="M79" s="665">
        <v>2309.36</v>
      </c>
    </row>
    <row r="80" spans="1:13" ht="14.4" customHeight="1" x14ac:dyDescent="0.3">
      <c r="A80" s="660" t="s">
        <v>2738</v>
      </c>
      <c r="B80" s="661" t="s">
        <v>4076</v>
      </c>
      <c r="C80" s="661" t="s">
        <v>3956</v>
      </c>
      <c r="D80" s="661" t="s">
        <v>3957</v>
      </c>
      <c r="E80" s="661" t="s">
        <v>3958</v>
      </c>
      <c r="F80" s="664"/>
      <c r="G80" s="664"/>
      <c r="H80" s="677">
        <v>0</v>
      </c>
      <c r="I80" s="664">
        <v>5</v>
      </c>
      <c r="J80" s="664">
        <v>71069.899999999994</v>
      </c>
      <c r="K80" s="677">
        <v>1</v>
      </c>
      <c r="L80" s="664">
        <v>5</v>
      </c>
      <c r="M80" s="665">
        <v>71069.899999999994</v>
      </c>
    </row>
    <row r="81" spans="1:13" ht="14.4" customHeight="1" x14ac:dyDescent="0.3">
      <c r="A81" s="660" t="s">
        <v>2738</v>
      </c>
      <c r="B81" s="661" t="s">
        <v>4076</v>
      </c>
      <c r="C81" s="661" t="s">
        <v>3967</v>
      </c>
      <c r="D81" s="661" t="s">
        <v>3951</v>
      </c>
      <c r="E81" s="661" t="s">
        <v>3952</v>
      </c>
      <c r="F81" s="664"/>
      <c r="G81" s="664"/>
      <c r="H81" s="677">
        <v>0</v>
      </c>
      <c r="I81" s="664">
        <v>4</v>
      </c>
      <c r="J81" s="664">
        <v>40611.360000000001</v>
      </c>
      <c r="K81" s="677">
        <v>1</v>
      </c>
      <c r="L81" s="664">
        <v>4</v>
      </c>
      <c r="M81" s="665">
        <v>40611.360000000001</v>
      </c>
    </row>
    <row r="82" spans="1:13" ht="14.4" customHeight="1" x14ac:dyDescent="0.3">
      <c r="A82" s="660" t="s">
        <v>2738</v>
      </c>
      <c r="B82" s="661" t="s">
        <v>4076</v>
      </c>
      <c r="C82" s="661" t="s">
        <v>3962</v>
      </c>
      <c r="D82" s="661" t="s">
        <v>3957</v>
      </c>
      <c r="E82" s="661" t="s">
        <v>3958</v>
      </c>
      <c r="F82" s="664"/>
      <c r="G82" s="664"/>
      <c r="H82" s="677"/>
      <c r="I82" s="664">
        <v>2</v>
      </c>
      <c r="J82" s="664">
        <v>0</v>
      </c>
      <c r="K82" s="677"/>
      <c r="L82" s="664">
        <v>2</v>
      </c>
      <c r="M82" s="665">
        <v>0</v>
      </c>
    </row>
    <row r="83" spans="1:13" ht="14.4" customHeight="1" x14ac:dyDescent="0.3">
      <c r="A83" s="660" t="s">
        <v>2738</v>
      </c>
      <c r="B83" s="661" t="s">
        <v>4076</v>
      </c>
      <c r="C83" s="661" t="s">
        <v>3981</v>
      </c>
      <c r="D83" s="661" t="s">
        <v>3960</v>
      </c>
      <c r="E83" s="661" t="s">
        <v>3961</v>
      </c>
      <c r="F83" s="664"/>
      <c r="G83" s="664"/>
      <c r="H83" s="677"/>
      <c r="I83" s="664">
        <v>4</v>
      </c>
      <c r="J83" s="664">
        <v>0</v>
      </c>
      <c r="K83" s="677"/>
      <c r="L83" s="664">
        <v>4</v>
      </c>
      <c r="M83" s="665">
        <v>0</v>
      </c>
    </row>
    <row r="84" spans="1:13" ht="14.4" customHeight="1" x14ac:dyDescent="0.3">
      <c r="A84" s="660" t="s">
        <v>2738</v>
      </c>
      <c r="B84" s="661" t="s">
        <v>4072</v>
      </c>
      <c r="C84" s="661" t="s">
        <v>3175</v>
      </c>
      <c r="D84" s="661" t="s">
        <v>2975</v>
      </c>
      <c r="E84" s="661" t="s">
        <v>3176</v>
      </c>
      <c r="F84" s="664"/>
      <c r="G84" s="664"/>
      <c r="H84" s="677">
        <v>0</v>
      </c>
      <c r="I84" s="664">
        <v>4</v>
      </c>
      <c r="J84" s="664">
        <v>1969.2</v>
      </c>
      <c r="K84" s="677">
        <v>1</v>
      </c>
      <c r="L84" s="664">
        <v>4</v>
      </c>
      <c r="M84" s="665">
        <v>1969.2</v>
      </c>
    </row>
    <row r="85" spans="1:13" ht="14.4" customHeight="1" x14ac:dyDescent="0.3">
      <c r="A85" s="660" t="s">
        <v>2738</v>
      </c>
      <c r="B85" s="661" t="s">
        <v>4079</v>
      </c>
      <c r="C85" s="661" t="s">
        <v>3486</v>
      </c>
      <c r="D85" s="661" t="s">
        <v>3487</v>
      </c>
      <c r="E85" s="661" t="s">
        <v>3111</v>
      </c>
      <c r="F85" s="664"/>
      <c r="G85" s="664"/>
      <c r="H85" s="677">
        <v>0</v>
      </c>
      <c r="I85" s="664">
        <v>3</v>
      </c>
      <c r="J85" s="664">
        <v>620.66999999999996</v>
      </c>
      <c r="K85" s="677">
        <v>1</v>
      </c>
      <c r="L85" s="664">
        <v>3</v>
      </c>
      <c r="M85" s="665">
        <v>620.66999999999996</v>
      </c>
    </row>
    <row r="86" spans="1:13" ht="14.4" customHeight="1" x14ac:dyDescent="0.3">
      <c r="A86" s="660" t="s">
        <v>2738</v>
      </c>
      <c r="B86" s="661" t="s">
        <v>2645</v>
      </c>
      <c r="C86" s="661" t="s">
        <v>1591</v>
      </c>
      <c r="D86" s="661" t="s">
        <v>1592</v>
      </c>
      <c r="E86" s="661" t="s">
        <v>2646</v>
      </c>
      <c r="F86" s="664"/>
      <c r="G86" s="664"/>
      <c r="H86" s="677">
        <v>0</v>
      </c>
      <c r="I86" s="664">
        <v>2</v>
      </c>
      <c r="J86" s="664">
        <v>1539.2</v>
      </c>
      <c r="K86" s="677">
        <v>1</v>
      </c>
      <c r="L86" s="664">
        <v>2</v>
      </c>
      <c r="M86" s="665">
        <v>1539.2</v>
      </c>
    </row>
    <row r="87" spans="1:13" ht="14.4" customHeight="1" x14ac:dyDescent="0.3">
      <c r="A87" s="660" t="s">
        <v>2738</v>
      </c>
      <c r="B87" s="661" t="s">
        <v>2645</v>
      </c>
      <c r="C87" s="661" t="s">
        <v>3225</v>
      </c>
      <c r="D87" s="661" t="s">
        <v>1592</v>
      </c>
      <c r="E87" s="661" t="s">
        <v>2646</v>
      </c>
      <c r="F87" s="664"/>
      <c r="G87" s="664"/>
      <c r="H87" s="677"/>
      <c r="I87" s="664">
        <v>6</v>
      </c>
      <c r="J87" s="664">
        <v>0</v>
      </c>
      <c r="K87" s="677"/>
      <c r="L87" s="664">
        <v>6</v>
      </c>
      <c r="M87" s="665">
        <v>0</v>
      </c>
    </row>
    <row r="88" spans="1:13" ht="14.4" customHeight="1" x14ac:dyDescent="0.3">
      <c r="A88" s="660" t="s">
        <v>2738</v>
      </c>
      <c r="B88" s="661" t="s">
        <v>4080</v>
      </c>
      <c r="C88" s="661" t="s">
        <v>3974</v>
      </c>
      <c r="D88" s="661" t="s">
        <v>3975</v>
      </c>
      <c r="E88" s="661" t="s">
        <v>3976</v>
      </c>
      <c r="F88" s="664"/>
      <c r="G88" s="664"/>
      <c r="H88" s="677">
        <v>0</v>
      </c>
      <c r="I88" s="664">
        <v>1</v>
      </c>
      <c r="J88" s="664">
        <v>360.37</v>
      </c>
      <c r="K88" s="677">
        <v>1</v>
      </c>
      <c r="L88" s="664">
        <v>1</v>
      </c>
      <c r="M88" s="665">
        <v>360.37</v>
      </c>
    </row>
    <row r="89" spans="1:13" ht="14.4" customHeight="1" x14ac:dyDescent="0.3">
      <c r="A89" s="660" t="s">
        <v>2738</v>
      </c>
      <c r="B89" s="661" t="s">
        <v>4080</v>
      </c>
      <c r="C89" s="661" t="s">
        <v>3334</v>
      </c>
      <c r="D89" s="661" t="s">
        <v>3335</v>
      </c>
      <c r="E89" s="661" t="s">
        <v>3336</v>
      </c>
      <c r="F89" s="664"/>
      <c r="G89" s="664"/>
      <c r="H89" s="677">
        <v>0</v>
      </c>
      <c r="I89" s="664">
        <v>5</v>
      </c>
      <c r="J89" s="664">
        <v>668.19999999999993</v>
      </c>
      <c r="K89" s="677">
        <v>1</v>
      </c>
      <c r="L89" s="664">
        <v>5</v>
      </c>
      <c r="M89" s="665">
        <v>668.19999999999993</v>
      </c>
    </row>
    <row r="90" spans="1:13" ht="14.4" customHeight="1" x14ac:dyDescent="0.3">
      <c r="A90" s="660" t="s">
        <v>2738</v>
      </c>
      <c r="B90" s="661" t="s">
        <v>2660</v>
      </c>
      <c r="C90" s="661" t="s">
        <v>1542</v>
      </c>
      <c r="D90" s="661" t="s">
        <v>2663</v>
      </c>
      <c r="E90" s="661" t="s">
        <v>2664</v>
      </c>
      <c r="F90" s="664"/>
      <c r="G90" s="664"/>
      <c r="H90" s="677">
        <v>0</v>
      </c>
      <c r="I90" s="664">
        <v>1</v>
      </c>
      <c r="J90" s="664">
        <v>10.26</v>
      </c>
      <c r="K90" s="677">
        <v>1</v>
      </c>
      <c r="L90" s="664">
        <v>1</v>
      </c>
      <c r="M90" s="665">
        <v>10.26</v>
      </c>
    </row>
    <row r="91" spans="1:13" ht="14.4" customHeight="1" x14ac:dyDescent="0.3">
      <c r="A91" s="660" t="s">
        <v>2739</v>
      </c>
      <c r="B91" s="661" t="s">
        <v>2609</v>
      </c>
      <c r="C91" s="661" t="s">
        <v>3385</v>
      </c>
      <c r="D91" s="661" t="s">
        <v>3386</v>
      </c>
      <c r="E91" s="661" t="s">
        <v>3387</v>
      </c>
      <c r="F91" s="664">
        <v>1</v>
      </c>
      <c r="G91" s="664">
        <v>0</v>
      </c>
      <c r="H91" s="677"/>
      <c r="I91" s="664"/>
      <c r="J91" s="664"/>
      <c r="K91" s="677"/>
      <c r="L91" s="664">
        <v>1</v>
      </c>
      <c r="M91" s="665">
        <v>0</v>
      </c>
    </row>
    <row r="92" spans="1:13" ht="14.4" customHeight="1" x14ac:dyDescent="0.3">
      <c r="A92" s="660" t="s">
        <v>2739</v>
      </c>
      <c r="B92" s="661" t="s">
        <v>4077</v>
      </c>
      <c r="C92" s="661" t="s">
        <v>3338</v>
      </c>
      <c r="D92" s="661" t="s">
        <v>3339</v>
      </c>
      <c r="E92" s="661" t="s">
        <v>3340</v>
      </c>
      <c r="F92" s="664"/>
      <c r="G92" s="664"/>
      <c r="H92" s="677">
        <v>0</v>
      </c>
      <c r="I92" s="664">
        <v>2</v>
      </c>
      <c r="J92" s="664">
        <v>374.82</v>
      </c>
      <c r="K92" s="677">
        <v>1</v>
      </c>
      <c r="L92" s="664">
        <v>2</v>
      </c>
      <c r="M92" s="665">
        <v>374.82</v>
      </c>
    </row>
    <row r="93" spans="1:13" ht="14.4" customHeight="1" x14ac:dyDescent="0.3">
      <c r="A93" s="660" t="s">
        <v>2739</v>
      </c>
      <c r="B93" s="661" t="s">
        <v>2612</v>
      </c>
      <c r="C93" s="661" t="s">
        <v>1538</v>
      </c>
      <c r="D93" s="661" t="s">
        <v>1539</v>
      </c>
      <c r="E93" s="661" t="s">
        <v>1540</v>
      </c>
      <c r="F93" s="664"/>
      <c r="G93" s="664"/>
      <c r="H93" s="677">
        <v>0</v>
      </c>
      <c r="I93" s="664">
        <v>21</v>
      </c>
      <c r="J93" s="664">
        <v>9991.1700000000019</v>
      </c>
      <c r="K93" s="677">
        <v>1</v>
      </c>
      <c r="L93" s="664">
        <v>21</v>
      </c>
      <c r="M93" s="665">
        <v>9991.1700000000019</v>
      </c>
    </row>
    <row r="94" spans="1:13" ht="14.4" customHeight="1" x14ac:dyDescent="0.3">
      <c r="A94" s="660" t="s">
        <v>2739</v>
      </c>
      <c r="B94" s="661" t="s">
        <v>2612</v>
      </c>
      <c r="C94" s="661" t="s">
        <v>1553</v>
      </c>
      <c r="D94" s="661" t="s">
        <v>1554</v>
      </c>
      <c r="E94" s="661" t="s">
        <v>2613</v>
      </c>
      <c r="F94" s="664"/>
      <c r="G94" s="664"/>
      <c r="H94" s="677">
        <v>0</v>
      </c>
      <c r="I94" s="664">
        <v>14</v>
      </c>
      <c r="J94" s="664">
        <v>18206.86</v>
      </c>
      <c r="K94" s="677">
        <v>1</v>
      </c>
      <c r="L94" s="664">
        <v>14</v>
      </c>
      <c r="M94" s="665">
        <v>18206.86</v>
      </c>
    </row>
    <row r="95" spans="1:13" ht="14.4" customHeight="1" x14ac:dyDescent="0.3">
      <c r="A95" s="660" t="s">
        <v>2739</v>
      </c>
      <c r="B95" s="661" t="s">
        <v>2614</v>
      </c>
      <c r="C95" s="661" t="s">
        <v>1564</v>
      </c>
      <c r="D95" s="661" t="s">
        <v>1565</v>
      </c>
      <c r="E95" s="661" t="s">
        <v>2615</v>
      </c>
      <c r="F95" s="664"/>
      <c r="G95" s="664"/>
      <c r="H95" s="677">
        <v>0</v>
      </c>
      <c r="I95" s="664">
        <v>5</v>
      </c>
      <c r="J95" s="664">
        <v>3176.75</v>
      </c>
      <c r="K95" s="677">
        <v>1</v>
      </c>
      <c r="L95" s="664">
        <v>5</v>
      </c>
      <c r="M95" s="665">
        <v>3176.75</v>
      </c>
    </row>
    <row r="96" spans="1:13" ht="14.4" customHeight="1" x14ac:dyDescent="0.3">
      <c r="A96" s="660" t="s">
        <v>2739</v>
      </c>
      <c r="B96" s="661" t="s">
        <v>2614</v>
      </c>
      <c r="C96" s="661" t="s">
        <v>3302</v>
      </c>
      <c r="D96" s="661" t="s">
        <v>3303</v>
      </c>
      <c r="E96" s="661" t="s">
        <v>3304</v>
      </c>
      <c r="F96" s="664">
        <v>1</v>
      </c>
      <c r="G96" s="664">
        <v>1533.6</v>
      </c>
      <c r="H96" s="677">
        <v>1</v>
      </c>
      <c r="I96" s="664"/>
      <c r="J96" s="664"/>
      <c r="K96" s="677">
        <v>0</v>
      </c>
      <c r="L96" s="664">
        <v>1</v>
      </c>
      <c r="M96" s="665">
        <v>1533.6</v>
      </c>
    </row>
    <row r="97" spans="1:13" ht="14.4" customHeight="1" x14ac:dyDescent="0.3">
      <c r="A97" s="660" t="s">
        <v>2739</v>
      </c>
      <c r="B97" s="661" t="s">
        <v>2614</v>
      </c>
      <c r="C97" s="661" t="s">
        <v>3305</v>
      </c>
      <c r="D97" s="661" t="s">
        <v>3303</v>
      </c>
      <c r="E97" s="661" t="s">
        <v>3306</v>
      </c>
      <c r="F97" s="664">
        <v>2</v>
      </c>
      <c r="G97" s="664">
        <v>0</v>
      </c>
      <c r="H97" s="677"/>
      <c r="I97" s="664"/>
      <c r="J97" s="664"/>
      <c r="K97" s="677"/>
      <c r="L97" s="664">
        <v>2</v>
      </c>
      <c r="M97" s="665">
        <v>0</v>
      </c>
    </row>
    <row r="98" spans="1:13" ht="14.4" customHeight="1" x14ac:dyDescent="0.3">
      <c r="A98" s="660" t="s">
        <v>2739</v>
      </c>
      <c r="B98" s="661" t="s">
        <v>2620</v>
      </c>
      <c r="C98" s="661" t="s">
        <v>3362</v>
      </c>
      <c r="D98" s="661" t="s">
        <v>1447</v>
      </c>
      <c r="E98" s="661" t="s">
        <v>3363</v>
      </c>
      <c r="F98" s="664"/>
      <c r="G98" s="664"/>
      <c r="H98" s="677">
        <v>0</v>
      </c>
      <c r="I98" s="664">
        <v>6</v>
      </c>
      <c r="J98" s="664">
        <v>2445.3000000000002</v>
      </c>
      <c r="K98" s="677">
        <v>1</v>
      </c>
      <c r="L98" s="664">
        <v>6</v>
      </c>
      <c r="M98" s="665">
        <v>2445.3000000000002</v>
      </c>
    </row>
    <row r="99" spans="1:13" ht="14.4" customHeight="1" x14ac:dyDescent="0.3">
      <c r="A99" s="660" t="s">
        <v>2739</v>
      </c>
      <c r="B99" s="661" t="s">
        <v>2620</v>
      </c>
      <c r="C99" s="661" t="s">
        <v>2828</v>
      </c>
      <c r="D99" s="661" t="s">
        <v>1447</v>
      </c>
      <c r="E99" s="661" t="s">
        <v>2829</v>
      </c>
      <c r="F99" s="664"/>
      <c r="G99" s="664"/>
      <c r="H99" s="677">
        <v>0</v>
      </c>
      <c r="I99" s="664">
        <v>6</v>
      </c>
      <c r="J99" s="664">
        <v>3260.34</v>
      </c>
      <c r="K99" s="677">
        <v>1</v>
      </c>
      <c r="L99" s="664">
        <v>6</v>
      </c>
      <c r="M99" s="665">
        <v>3260.34</v>
      </c>
    </row>
    <row r="100" spans="1:13" ht="14.4" customHeight="1" x14ac:dyDescent="0.3">
      <c r="A100" s="660" t="s">
        <v>2739</v>
      </c>
      <c r="B100" s="661" t="s">
        <v>2620</v>
      </c>
      <c r="C100" s="661" t="s">
        <v>1480</v>
      </c>
      <c r="D100" s="661" t="s">
        <v>1481</v>
      </c>
      <c r="E100" s="661" t="s">
        <v>2622</v>
      </c>
      <c r="F100" s="664"/>
      <c r="G100" s="664"/>
      <c r="H100" s="677">
        <v>0</v>
      </c>
      <c r="I100" s="664">
        <v>14</v>
      </c>
      <c r="J100" s="664">
        <v>19398.68</v>
      </c>
      <c r="K100" s="677">
        <v>1</v>
      </c>
      <c r="L100" s="664">
        <v>14</v>
      </c>
      <c r="M100" s="665">
        <v>19398.68</v>
      </c>
    </row>
    <row r="101" spans="1:13" ht="14.4" customHeight="1" x14ac:dyDescent="0.3">
      <c r="A101" s="660" t="s">
        <v>2739</v>
      </c>
      <c r="B101" s="661" t="s">
        <v>2620</v>
      </c>
      <c r="C101" s="661" t="s">
        <v>1484</v>
      </c>
      <c r="D101" s="661" t="s">
        <v>1481</v>
      </c>
      <c r="E101" s="661" t="s">
        <v>1448</v>
      </c>
      <c r="F101" s="664"/>
      <c r="G101" s="664"/>
      <c r="H101" s="677">
        <v>0</v>
      </c>
      <c r="I101" s="664">
        <v>22</v>
      </c>
      <c r="J101" s="664">
        <v>40644.780000000006</v>
      </c>
      <c r="K101" s="677">
        <v>1</v>
      </c>
      <c r="L101" s="664">
        <v>22</v>
      </c>
      <c r="M101" s="665">
        <v>40644.780000000006</v>
      </c>
    </row>
    <row r="102" spans="1:13" ht="14.4" customHeight="1" x14ac:dyDescent="0.3">
      <c r="A102" s="660" t="s">
        <v>2739</v>
      </c>
      <c r="B102" s="661" t="s">
        <v>2620</v>
      </c>
      <c r="C102" s="661" t="s">
        <v>1487</v>
      </c>
      <c r="D102" s="661" t="s">
        <v>1481</v>
      </c>
      <c r="E102" s="661" t="s">
        <v>2623</v>
      </c>
      <c r="F102" s="664"/>
      <c r="G102" s="664"/>
      <c r="H102" s="677">
        <v>0</v>
      </c>
      <c r="I102" s="664">
        <v>3</v>
      </c>
      <c r="J102" s="664">
        <v>6928.08</v>
      </c>
      <c r="K102" s="677">
        <v>1</v>
      </c>
      <c r="L102" s="664">
        <v>3</v>
      </c>
      <c r="M102" s="665">
        <v>6928.08</v>
      </c>
    </row>
    <row r="103" spans="1:13" ht="14.4" customHeight="1" x14ac:dyDescent="0.3">
      <c r="A103" s="660" t="s">
        <v>2739</v>
      </c>
      <c r="B103" s="661" t="s">
        <v>2680</v>
      </c>
      <c r="C103" s="661" t="s">
        <v>2195</v>
      </c>
      <c r="D103" s="661" t="s">
        <v>2196</v>
      </c>
      <c r="E103" s="661" t="s">
        <v>2197</v>
      </c>
      <c r="F103" s="664"/>
      <c r="G103" s="664"/>
      <c r="H103" s="677">
        <v>0</v>
      </c>
      <c r="I103" s="664">
        <v>2</v>
      </c>
      <c r="J103" s="664">
        <v>131.08000000000001</v>
      </c>
      <c r="K103" s="677">
        <v>1</v>
      </c>
      <c r="L103" s="664">
        <v>2</v>
      </c>
      <c r="M103" s="665">
        <v>131.08000000000001</v>
      </c>
    </row>
    <row r="104" spans="1:13" ht="14.4" customHeight="1" x14ac:dyDescent="0.3">
      <c r="A104" s="660" t="s">
        <v>2739</v>
      </c>
      <c r="B104" s="661" t="s">
        <v>2627</v>
      </c>
      <c r="C104" s="661" t="s">
        <v>3408</v>
      </c>
      <c r="D104" s="661" t="s">
        <v>3409</v>
      </c>
      <c r="E104" s="661" t="s">
        <v>3410</v>
      </c>
      <c r="F104" s="664">
        <v>1</v>
      </c>
      <c r="G104" s="664">
        <v>150.9</v>
      </c>
      <c r="H104" s="677">
        <v>1</v>
      </c>
      <c r="I104" s="664"/>
      <c r="J104" s="664"/>
      <c r="K104" s="677">
        <v>0</v>
      </c>
      <c r="L104" s="664">
        <v>1</v>
      </c>
      <c r="M104" s="665">
        <v>150.9</v>
      </c>
    </row>
    <row r="105" spans="1:13" ht="14.4" customHeight="1" x14ac:dyDescent="0.3">
      <c r="A105" s="660" t="s">
        <v>2739</v>
      </c>
      <c r="B105" s="661" t="s">
        <v>2628</v>
      </c>
      <c r="C105" s="661" t="s">
        <v>1502</v>
      </c>
      <c r="D105" s="661" t="s">
        <v>1503</v>
      </c>
      <c r="E105" s="661" t="s">
        <v>2629</v>
      </c>
      <c r="F105" s="664"/>
      <c r="G105" s="664"/>
      <c r="H105" s="677">
        <v>0</v>
      </c>
      <c r="I105" s="664">
        <v>2</v>
      </c>
      <c r="J105" s="664">
        <v>193.06</v>
      </c>
      <c r="K105" s="677">
        <v>1</v>
      </c>
      <c r="L105" s="664">
        <v>2</v>
      </c>
      <c r="M105" s="665">
        <v>193.06</v>
      </c>
    </row>
    <row r="106" spans="1:13" ht="14.4" customHeight="1" x14ac:dyDescent="0.3">
      <c r="A106" s="660" t="s">
        <v>2739</v>
      </c>
      <c r="B106" s="661" t="s">
        <v>2686</v>
      </c>
      <c r="C106" s="661" t="s">
        <v>3275</v>
      </c>
      <c r="D106" s="661" t="s">
        <v>3276</v>
      </c>
      <c r="E106" s="661" t="s">
        <v>3277</v>
      </c>
      <c r="F106" s="664"/>
      <c r="G106" s="664"/>
      <c r="H106" s="677">
        <v>0</v>
      </c>
      <c r="I106" s="664">
        <v>1</v>
      </c>
      <c r="J106" s="664">
        <v>416.37</v>
      </c>
      <c r="K106" s="677">
        <v>1</v>
      </c>
      <c r="L106" s="664">
        <v>1</v>
      </c>
      <c r="M106" s="665">
        <v>416.37</v>
      </c>
    </row>
    <row r="107" spans="1:13" ht="14.4" customHeight="1" x14ac:dyDescent="0.3">
      <c r="A107" s="660" t="s">
        <v>2739</v>
      </c>
      <c r="B107" s="661" t="s">
        <v>2690</v>
      </c>
      <c r="C107" s="661" t="s">
        <v>3341</v>
      </c>
      <c r="D107" s="661" t="s">
        <v>2691</v>
      </c>
      <c r="E107" s="661" t="s">
        <v>3342</v>
      </c>
      <c r="F107" s="664"/>
      <c r="G107" s="664"/>
      <c r="H107" s="677"/>
      <c r="I107" s="664">
        <v>2</v>
      </c>
      <c r="J107" s="664">
        <v>0</v>
      </c>
      <c r="K107" s="677"/>
      <c r="L107" s="664">
        <v>2</v>
      </c>
      <c r="M107" s="665">
        <v>0</v>
      </c>
    </row>
    <row r="108" spans="1:13" ht="14.4" customHeight="1" x14ac:dyDescent="0.3">
      <c r="A108" s="660" t="s">
        <v>2739</v>
      </c>
      <c r="B108" s="661" t="s">
        <v>2690</v>
      </c>
      <c r="C108" s="661" t="s">
        <v>3229</v>
      </c>
      <c r="D108" s="661" t="s">
        <v>3230</v>
      </c>
      <c r="E108" s="661" t="s">
        <v>3231</v>
      </c>
      <c r="F108" s="664">
        <v>1</v>
      </c>
      <c r="G108" s="664">
        <v>82.99</v>
      </c>
      <c r="H108" s="677">
        <v>1</v>
      </c>
      <c r="I108" s="664"/>
      <c r="J108" s="664"/>
      <c r="K108" s="677">
        <v>0</v>
      </c>
      <c r="L108" s="664">
        <v>1</v>
      </c>
      <c r="M108" s="665">
        <v>82.99</v>
      </c>
    </row>
    <row r="109" spans="1:13" ht="14.4" customHeight="1" x14ac:dyDescent="0.3">
      <c r="A109" s="660" t="s">
        <v>2739</v>
      </c>
      <c r="B109" s="661" t="s">
        <v>2690</v>
      </c>
      <c r="C109" s="661" t="s">
        <v>3343</v>
      </c>
      <c r="D109" s="661" t="s">
        <v>3344</v>
      </c>
      <c r="E109" s="661" t="s">
        <v>3345</v>
      </c>
      <c r="F109" s="664">
        <v>1</v>
      </c>
      <c r="G109" s="664">
        <v>0</v>
      </c>
      <c r="H109" s="677"/>
      <c r="I109" s="664"/>
      <c r="J109" s="664"/>
      <c r="K109" s="677"/>
      <c r="L109" s="664">
        <v>1</v>
      </c>
      <c r="M109" s="665">
        <v>0</v>
      </c>
    </row>
    <row r="110" spans="1:13" ht="14.4" customHeight="1" x14ac:dyDescent="0.3">
      <c r="A110" s="660" t="s">
        <v>2739</v>
      </c>
      <c r="B110" s="661" t="s">
        <v>4071</v>
      </c>
      <c r="C110" s="661" t="s">
        <v>3321</v>
      </c>
      <c r="D110" s="661" t="s">
        <v>3105</v>
      </c>
      <c r="E110" s="661" t="s">
        <v>1355</v>
      </c>
      <c r="F110" s="664"/>
      <c r="G110" s="664"/>
      <c r="H110" s="677">
        <v>0</v>
      </c>
      <c r="I110" s="664">
        <v>3</v>
      </c>
      <c r="J110" s="664">
        <v>29432.46</v>
      </c>
      <c r="K110" s="677">
        <v>1</v>
      </c>
      <c r="L110" s="664">
        <v>3</v>
      </c>
      <c r="M110" s="665">
        <v>29432.46</v>
      </c>
    </row>
    <row r="111" spans="1:13" ht="14.4" customHeight="1" x14ac:dyDescent="0.3">
      <c r="A111" s="660" t="s">
        <v>2739</v>
      </c>
      <c r="B111" s="661" t="s">
        <v>4072</v>
      </c>
      <c r="C111" s="661" t="s">
        <v>2974</v>
      </c>
      <c r="D111" s="661" t="s">
        <v>2975</v>
      </c>
      <c r="E111" s="661" t="s">
        <v>2976</v>
      </c>
      <c r="F111" s="664"/>
      <c r="G111" s="664"/>
      <c r="H111" s="677"/>
      <c r="I111" s="664">
        <v>5</v>
      </c>
      <c r="J111" s="664">
        <v>0</v>
      </c>
      <c r="K111" s="677"/>
      <c r="L111" s="664">
        <v>5</v>
      </c>
      <c r="M111" s="665">
        <v>0</v>
      </c>
    </row>
    <row r="112" spans="1:13" ht="14.4" customHeight="1" x14ac:dyDescent="0.3">
      <c r="A112" s="660" t="s">
        <v>2739</v>
      </c>
      <c r="B112" s="661" t="s">
        <v>4072</v>
      </c>
      <c r="C112" s="661" t="s">
        <v>3175</v>
      </c>
      <c r="D112" s="661" t="s">
        <v>2975</v>
      </c>
      <c r="E112" s="661" t="s">
        <v>3176</v>
      </c>
      <c r="F112" s="664"/>
      <c r="G112" s="664"/>
      <c r="H112" s="677">
        <v>0</v>
      </c>
      <c r="I112" s="664">
        <v>2</v>
      </c>
      <c r="J112" s="664">
        <v>984.6</v>
      </c>
      <c r="K112" s="677">
        <v>1</v>
      </c>
      <c r="L112" s="664">
        <v>2</v>
      </c>
      <c r="M112" s="665">
        <v>984.6</v>
      </c>
    </row>
    <row r="113" spans="1:13" ht="14.4" customHeight="1" x14ac:dyDescent="0.3">
      <c r="A113" s="660" t="s">
        <v>2739</v>
      </c>
      <c r="B113" s="661" t="s">
        <v>4073</v>
      </c>
      <c r="C113" s="661" t="s">
        <v>3077</v>
      </c>
      <c r="D113" s="661" t="s">
        <v>3078</v>
      </c>
      <c r="E113" s="661" t="s">
        <v>3079</v>
      </c>
      <c r="F113" s="664"/>
      <c r="G113" s="664"/>
      <c r="H113" s="677">
        <v>0</v>
      </c>
      <c r="I113" s="664">
        <v>3</v>
      </c>
      <c r="J113" s="664">
        <v>2308.8000000000002</v>
      </c>
      <c r="K113" s="677">
        <v>1</v>
      </c>
      <c r="L113" s="664">
        <v>3</v>
      </c>
      <c r="M113" s="665">
        <v>2308.8000000000002</v>
      </c>
    </row>
    <row r="114" spans="1:13" ht="14.4" customHeight="1" x14ac:dyDescent="0.3">
      <c r="A114" s="660" t="s">
        <v>2739</v>
      </c>
      <c r="B114" s="661" t="s">
        <v>2645</v>
      </c>
      <c r="C114" s="661" t="s">
        <v>1591</v>
      </c>
      <c r="D114" s="661" t="s">
        <v>1592</v>
      </c>
      <c r="E114" s="661" t="s">
        <v>2646</v>
      </c>
      <c r="F114" s="664"/>
      <c r="G114" s="664"/>
      <c r="H114" s="677">
        <v>0</v>
      </c>
      <c r="I114" s="664">
        <v>72</v>
      </c>
      <c r="J114" s="664">
        <v>55411.200000000004</v>
      </c>
      <c r="K114" s="677">
        <v>1</v>
      </c>
      <c r="L114" s="664">
        <v>72</v>
      </c>
      <c r="M114" s="665">
        <v>55411.200000000004</v>
      </c>
    </row>
    <row r="115" spans="1:13" ht="14.4" customHeight="1" x14ac:dyDescent="0.3">
      <c r="A115" s="660" t="s">
        <v>2739</v>
      </c>
      <c r="B115" s="661" t="s">
        <v>2645</v>
      </c>
      <c r="C115" s="661" t="s">
        <v>3225</v>
      </c>
      <c r="D115" s="661" t="s">
        <v>1592</v>
      </c>
      <c r="E115" s="661" t="s">
        <v>2646</v>
      </c>
      <c r="F115" s="664"/>
      <c r="G115" s="664"/>
      <c r="H115" s="677"/>
      <c r="I115" s="664">
        <v>2</v>
      </c>
      <c r="J115" s="664">
        <v>0</v>
      </c>
      <c r="K115" s="677"/>
      <c r="L115" s="664">
        <v>2</v>
      </c>
      <c r="M115" s="665">
        <v>0</v>
      </c>
    </row>
    <row r="116" spans="1:13" ht="14.4" customHeight="1" x14ac:dyDescent="0.3">
      <c r="A116" s="660" t="s">
        <v>2739</v>
      </c>
      <c r="B116" s="661" t="s">
        <v>4081</v>
      </c>
      <c r="C116" s="661" t="s">
        <v>3291</v>
      </c>
      <c r="D116" s="661" t="s">
        <v>3292</v>
      </c>
      <c r="E116" s="661" t="s">
        <v>3293</v>
      </c>
      <c r="F116" s="664"/>
      <c r="G116" s="664"/>
      <c r="H116" s="677">
        <v>0</v>
      </c>
      <c r="I116" s="664">
        <v>4</v>
      </c>
      <c r="J116" s="664">
        <v>3078.4</v>
      </c>
      <c r="K116" s="677">
        <v>1</v>
      </c>
      <c r="L116" s="664">
        <v>4</v>
      </c>
      <c r="M116" s="665">
        <v>3078.4</v>
      </c>
    </row>
    <row r="117" spans="1:13" ht="14.4" customHeight="1" x14ac:dyDescent="0.3">
      <c r="A117" s="660" t="s">
        <v>2739</v>
      </c>
      <c r="B117" s="661" t="s">
        <v>4082</v>
      </c>
      <c r="C117" s="661" t="s">
        <v>3355</v>
      </c>
      <c r="D117" s="661" t="s">
        <v>3356</v>
      </c>
      <c r="E117" s="661" t="s">
        <v>3324</v>
      </c>
      <c r="F117" s="664"/>
      <c r="G117" s="664"/>
      <c r="H117" s="677"/>
      <c r="I117" s="664">
        <v>2</v>
      </c>
      <c r="J117" s="664">
        <v>0</v>
      </c>
      <c r="K117" s="677"/>
      <c r="L117" s="664">
        <v>2</v>
      </c>
      <c r="M117" s="665">
        <v>0</v>
      </c>
    </row>
    <row r="118" spans="1:13" ht="14.4" customHeight="1" x14ac:dyDescent="0.3">
      <c r="A118" s="660" t="s">
        <v>2739</v>
      </c>
      <c r="B118" s="661" t="s">
        <v>2647</v>
      </c>
      <c r="C118" s="661" t="s">
        <v>1435</v>
      </c>
      <c r="D118" s="661" t="s">
        <v>1436</v>
      </c>
      <c r="E118" s="661" t="s">
        <v>2649</v>
      </c>
      <c r="F118" s="664"/>
      <c r="G118" s="664"/>
      <c r="H118" s="677">
        <v>0</v>
      </c>
      <c r="I118" s="664">
        <v>2</v>
      </c>
      <c r="J118" s="664">
        <v>96.84</v>
      </c>
      <c r="K118" s="677">
        <v>1</v>
      </c>
      <c r="L118" s="664">
        <v>2</v>
      </c>
      <c r="M118" s="665">
        <v>96.84</v>
      </c>
    </row>
    <row r="119" spans="1:13" ht="14.4" customHeight="1" x14ac:dyDescent="0.3">
      <c r="A119" s="660" t="s">
        <v>2739</v>
      </c>
      <c r="B119" s="661" t="s">
        <v>2647</v>
      </c>
      <c r="C119" s="661" t="s">
        <v>3364</v>
      </c>
      <c r="D119" s="661" t="s">
        <v>1436</v>
      </c>
      <c r="E119" s="661" t="s">
        <v>3365</v>
      </c>
      <c r="F119" s="664"/>
      <c r="G119" s="664"/>
      <c r="H119" s="677"/>
      <c r="I119" s="664">
        <v>1</v>
      </c>
      <c r="J119" s="664">
        <v>0</v>
      </c>
      <c r="K119" s="677"/>
      <c r="L119" s="664">
        <v>1</v>
      </c>
      <c r="M119" s="665">
        <v>0</v>
      </c>
    </row>
    <row r="120" spans="1:13" ht="14.4" customHeight="1" x14ac:dyDescent="0.3">
      <c r="A120" s="660" t="s">
        <v>2739</v>
      </c>
      <c r="B120" s="661" t="s">
        <v>2647</v>
      </c>
      <c r="C120" s="661" t="s">
        <v>3367</v>
      </c>
      <c r="D120" s="661" t="s">
        <v>3368</v>
      </c>
      <c r="E120" s="661" t="s">
        <v>3369</v>
      </c>
      <c r="F120" s="664">
        <v>2</v>
      </c>
      <c r="G120" s="664">
        <v>96.84</v>
      </c>
      <c r="H120" s="677">
        <v>1</v>
      </c>
      <c r="I120" s="664"/>
      <c r="J120" s="664"/>
      <c r="K120" s="677">
        <v>0</v>
      </c>
      <c r="L120" s="664">
        <v>2</v>
      </c>
      <c r="M120" s="665">
        <v>96.84</v>
      </c>
    </row>
    <row r="121" spans="1:13" ht="14.4" customHeight="1" x14ac:dyDescent="0.3">
      <c r="A121" s="660" t="s">
        <v>2739</v>
      </c>
      <c r="B121" s="661" t="s">
        <v>4075</v>
      </c>
      <c r="C121" s="661" t="s">
        <v>3281</v>
      </c>
      <c r="D121" s="661" t="s">
        <v>3282</v>
      </c>
      <c r="E121" s="661" t="s">
        <v>3283</v>
      </c>
      <c r="F121" s="664"/>
      <c r="G121" s="664"/>
      <c r="H121" s="677">
        <v>0</v>
      </c>
      <c r="I121" s="664">
        <v>1</v>
      </c>
      <c r="J121" s="664">
        <v>754.04</v>
      </c>
      <c r="K121" s="677">
        <v>1</v>
      </c>
      <c r="L121" s="664">
        <v>1</v>
      </c>
      <c r="M121" s="665">
        <v>754.04</v>
      </c>
    </row>
    <row r="122" spans="1:13" ht="14.4" customHeight="1" x14ac:dyDescent="0.3">
      <c r="A122" s="660" t="s">
        <v>2739</v>
      </c>
      <c r="B122" s="661" t="s">
        <v>4075</v>
      </c>
      <c r="C122" s="661" t="s">
        <v>3088</v>
      </c>
      <c r="D122" s="661" t="s">
        <v>3089</v>
      </c>
      <c r="E122" s="661" t="s">
        <v>3090</v>
      </c>
      <c r="F122" s="664"/>
      <c r="G122" s="664"/>
      <c r="H122" s="677">
        <v>0</v>
      </c>
      <c r="I122" s="664">
        <v>2</v>
      </c>
      <c r="J122" s="664">
        <v>3016.16</v>
      </c>
      <c r="K122" s="677">
        <v>1</v>
      </c>
      <c r="L122" s="664">
        <v>2</v>
      </c>
      <c r="M122" s="665">
        <v>3016.16</v>
      </c>
    </row>
    <row r="123" spans="1:13" ht="14.4" customHeight="1" x14ac:dyDescent="0.3">
      <c r="A123" s="660" t="s">
        <v>2739</v>
      </c>
      <c r="B123" s="661" t="s">
        <v>2650</v>
      </c>
      <c r="C123" s="661" t="s">
        <v>2191</v>
      </c>
      <c r="D123" s="661" t="s">
        <v>2192</v>
      </c>
      <c r="E123" s="661" t="s">
        <v>2701</v>
      </c>
      <c r="F123" s="664"/>
      <c r="G123" s="664"/>
      <c r="H123" s="677">
        <v>0</v>
      </c>
      <c r="I123" s="664">
        <v>2</v>
      </c>
      <c r="J123" s="664">
        <v>281.89999999999998</v>
      </c>
      <c r="K123" s="677">
        <v>1</v>
      </c>
      <c r="L123" s="664">
        <v>2</v>
      </c>
      <c r="M123" s="665">
        <v>281.89999999999998</v>
      </c>
    </row>
    <row r="124" spans="1:13" ht="14.4" customHeight="1" x14ac:dyDescent="0.3">
      <c r="A124" s="660" t="s">
        <v>2739</v>
      </c>
      <c r="B124" s="661" t="s">
        <v>4080</v>
      </c>
      <c r="C124" s="661" t="s">
        <v>3334</v>
      </c>
      <c r="D124" s="661" t="s">
        <v>3335</v>
      </c>
      <c r="E124" s="661" t="s">
        <v>3336</v>
      </c>
      <c r="F124" s="664"/>
      <c r="G124" s="664"/>
      <c r="H124" s="677">
        <v>0</v>
      </c>
      <c r="I124" s="664">
        <v>2</v>
      </c>
      <c r="J124" s="664">
        <v>267.27999999999997</v>
      </c>
      <c r="K124" s="677">
        <v>1</v>
      </c>
      <c r="L124" s="664">
        <v>2</v>
      </c>
      <c r="M124" s="665">
        <v>267.27999999999997</v>
      </c>
    </row>
    <row r="125" spans="1:13" ht="14.4" customHeight="1" x14ac:dyDescent="0.3">
      <c r="A125" s="660" t="s">
        <v>2739</v>
      </c>
      <c r="B125" s="661" t="s">
        <v>2655</v>
      </c>
      <c r="C125" s="661" t="s">
        <v>2262</v>
      </c>
      <c r="D125" s="661" t="s">
        <v>2704</v>
      </c>
      <c r="E125" s="661" t="s">
        <v>2705</v>
      </c>
      <c r="F125" s="664"/>
      <c r="G125" s="664"/>
      <c r="H125" s="677">
        <v>0</v>
      </c>
      <c r="I125" s="664">
        <v>1</v>
      </c>
      <c r="J125" s="664">
        <v>107.42</v>
      </c>
      <c r="K125" s="677">
        <v>1</v>
      </c>
      <c r="L125" s="664">
        <v>1</v>
      </c>
      <c r="M125" s="665">
        <v>107.42</v>
      </c>
    </row>
    <row r="126" spans="1:13" ht="14.4" customHeight="1" x14ac:dyDescent="0.3">
      <c r="A126" s="660" t="s">
        <v>2739</v>
      </c>
      <c r="B126" s="661" t="s">
        <v>2658</v>
      </c>
      <c r="C126" s="661" t="s">
        <v>3154</v>
      </c>
      <c r="D126" s="661" t="s">
        <v>3155</v>
      </c>
      <c r="E126" s="661" t="s">
        <v>3156</v>
      </c>
      <c r="F126" s="664"/>
      <c r="G126" s="664"/>
      <c r="H126" s="677">
        <v>0</v>
      </c>
      <c r="I126" s="664">
        <v>13</v>
      </c>
      <c r="J126" s="664">
        <v>22301.24</v>
      </c>
      <c r="K126" s="677">
        <v>1</v>
      </c>
      <c r="L126" s="664">
        <v>13</v>
      </c>
      <c r="M126" s="665">
        <v>22301.24</v>
      </c>
    </row>
    <row r="127" spans="1:13" ht="14.4" customHeight="1" x14ac:dyDescent="0.3">
      <c r="A127" s="660" t="s">
        <v>2739</v>
      </c>
      <c r="B127" s="661" t="s">
        <v>2660</v>
      </c>
      <c r="C127" s="661" t="s">
        <v>3265</v>
      </c>
      <c r="D127" s="661" t="s">
        <v>3266</v>
      </c>
      <c r="E127" s="661" t="s">
        <v>2664</v>
      </c>
      <c r="F127" s="664">
        <v>3</v>
      </c>
      <c r="G127" s="664">
        <v>30.78</v>
      </c>
      <c r="H127" s="677">
        <v>1</v>
      </c>
      <c r="I127" s="664"/>
      <c r="J127" s="664"/>
      <c r="K127" s="677">
        <v>0</v>
      </c>
      <c r="L127" s="664">
        <v>3</v>
      </c>
      <c r="M127" s="665">
        <v>30.78</v>
      </c>
    </row>
    <row r="128" spans="1:13" ht="14.4" customHeight="1" x14ac:dyDescent="0.3">
      <c r="A128" s="660" t="s">
        <v>2739</v>
      </c>
      <c r="B128" s="661" t="s">
        <v>2660</v>
      </c>
      <c r="C128" s="661" t="s">
        <v>3267</v>
      </c>
      <c r="D128" s="661" t="s">
        <v>3268</v>
      </c>
      <c r="E128" s="661" t="s">
        <v>3269</v>
      </c>
      <c r="F128" s="664"/>
      <c r="G128" s="664"/>
      <c r="H128" s="677">
        <v>0</v>
      </c>
      <c r="I128" s="664">
        <v>3</v>
      </c>
      <c r="J128" s="664">
        <v>46.71</v>
      </c>
      <c r="K128" s="677">
        <v>1</v>
      </c>
      <c r="L128" s="664">
        <v>3</v>
      </c>
      <c r="M128" s="665">
        <v>46.71</v>
      </c>
    </row>
    <row r="129" spans="1:13" ht="14.4" customHeight="1" x14ac:dyDescent="0.3">
      <c r="A129" s="660" t="s">
        <v>2739</v>
      </c>
      <c r="B129" s="661" t="s">
        <v>2660</v>
      </c>
      <c r="C129" s="661" t="s">
        <v>3270</v>
      </c>
      <c r="D129" s="661" t="s">
        <v>3271</v>
      </c>
      <c r="E129" s="661" t="s">
        <v>2662</v>
      </c>
      <c r="F129" s="664">
        <v>7</v>
      </c>
      <c r="G129" s="664">
        <v>35.979999999999997</v>
      </c>
      <c r="H129" s="677">
        <v>1</v>
      </c>
      <c r="I129" s="664"/>
      <c r="J129" s="664"/>
      <c r="K129" s="677">
        <v>0</v>
      </c>
      <c r="L129" s="664">
        <v>7</v>
      </c>
      <c r="M129" s="665">
        <v>35.979999999999997</v>
      </c>
    </row>
    <row r="130" spans="1:13" ht="14.4" customHeight="1" x14ac:dyDescent="0.3">
      <c r="A130" s="660" t="s">
        <v>2739</v>
      </c>
      <c r="B130" s="661" t="s">
        <v>2665</v>
      </c>
      <c r="C130" s="661" t="s">
        <v>1519</v>
      </c>
      <c r="D130" s="661" t="s">
        <v>1520</v>
      </c>
      <c r="E130" s="661" t="s">
        <v>2629</v>
      </c>
      <c r="F130" s="664"/>
      <c r="G130" s="664"/>
      <c r="H130" s="677">
        <v>0</v>
      </c>
      <c r="I130" s="664">
        <v>6</v>
      </c>
      <c r="J130" s="664">
        <v>395.93999999999994</v>
      </c>
      <c r="K130" s="677">
        <v>1</v>
      </c>
      <c r="L130" s="664">
        <v>6</v>
      </c>
      <c r="M130" s="665">
        <v>395.93999999999994</v>
      </c>
    </row>
    <row r="131" spans="1:13" ht="14.4" customHeight="1" x14ac:dyDescent="0.3">
      <c r="A131" s="660" t="s">
        <v>2739</v>
      </c>
      <c r="B131" s="661" t="s">
        <v>2665</v>
      </c>
      <c r="C131" s="661" t="s">
        <v>1545</v>
      </c>
      <c r="D131" s="661" t="s">
        <v>1546</v>
      </c>
      <c r="E131" s="661" t="s">
        <v>2666</v>
      </c>
      <c r="F131" s="664"/>
      <c r="G131" s="664"/>
      <c r="H131" s="677">
        <v>0</v>
      </c>
      <c r="I131" s="664">
        <v>3</v>
      </c>
      <c r="J131" s="664">
        <v>396</v>
      </c>
      <c r="K131" s="677">
        <v>1</v>
      </c>
      <c r="L131" s="664">
        <v>3</v>
      </c>
      <c r="M131" s="665">
        <v>396</v>
      </c>
    </row>
    <row r="132" spans="1:13" ht="14.4" customHeight="1" x14ac:dyDescent="0.3">
      <c r="A132" s="660" t="s">
        <v>2739</v>
      </c>
      <c r="B132" s="661" t="s">
        <v>2611</v>
      </c>
      <c r="C132" s="661" t="s">
        <v>1556</v>
      </c>
      <c r="D132" s="661" t="s">
        <v>1557</v>
      </c>
      <c r="E132" s="661" t="s">
        <v>1558</v>
      </c>
      <c r="F132" s="664"/>
      <c r="G132" s="664"/>
      <c r="H132" s="677">
        <v>0</v>
      </c>
      <c r="I132" s="664">
        <v>1</v>
      </c>
      <c r="J132" s="664">
        <v>133.94</v>
      </c>
      <c r="K132" s="677">
        <v>1</v>
      </c>
      <c r="L132" s="664">
        <v>1</v>
      </c>
      <c r="M132" s="665">
        <v>133.94</v>
      </c>
    </row>
    <row r="133" spans="1:13" ht="14.4" customHeight="1" x14ac:dyDescent="0.3">
      <c r="A133" s="660" t="s">
        <v>2740</v>
      </c>
      <c r="B133" s="661" t="s">
        <v>2612</v>
      </c>
      <c r="C133" s="661" t="s">
        <v>2862</v>
      </c>
      <c r="D133" s="661" t="s">
        <v>2863</v>
      </c>
      <c r="E133" s="661" t="s">
        <v>2864</v>
      </c>
      <c r="F133" s="664"/>
      <c r="G133" s="664"/>
      <c r="H133" s="677">
        <v>0</v>
      </c>
      <c r="I133" s="664">
        <v>1</v>
      </c>
      <c r="J133" s="664">
        <v>1300.49</v>
      </c>
      <c r="K133" s="677">
        <v>1</v>
      </c>
      <c r="L133" s="664">
        <v>1</v>
      </c>
      <c r="M133" s="665">
        <v>1300.49</v>
      </c>
    </row>
    <row r="134" spans="1:13" ht="14.4" customHeight="1" x14ac:dyDescent="0.3">
      <c r="A134" s="660" t="s">
        <v>2740</v>
      </c>
      <c r="B134" s="661" t="s">
        <v>2632</v>
      </c>
      <c r="C134" s="661" t="s">
        <v>4027</v>
      </c>
      <c r="D134" s="661" t="s">
        <v>4028</v>
      </c>
      <c r="E134" s="661" t="s">
        <v>1536</v>
      </c>
      <c r="F134" s="664"/>
      <c r="G134" s="664"/>
      <c r="H134" s="677">
        <v>0</v>
      </c>
      <c r="I134" s="664">
        <v>3</v>
      </c>
      <c r="J134" s="664">
        <v>518.52</v>
      </c>
      <c r="K134" s="677">
        <v>1</v>
      </c>
      <c r="L134" s="664">
        <v>3</v>
      </c>
      <c r="M134" s="665">
        <v>518.52</v>
      </c>
    </row>
    <row r="135" spans="1:13" ht="14.4" customHeight="1" x14ac:dyDescent="0.3">
      <c r="A135" s="660" t="s">
        <v>2740</v>
      </c>
      <c r="B135" s="661" t="s">
        <v>4076</v>
      </c>
      <c r="C135" s="661" t="s">
        <v>3967</v>
      </c>
      <c r="D135" s="661" t="s">
        <v>3951</v>
      </c>
      <c r="E135" s="661" t="s">
        <v>3952</v>
      </c>
      <c r="F135" s="664"/>
      <c r="G135" s="664"/>
      <c r="H135" s="677">
        <v>0</v>
      </c>
      <c r="I135" s="664">
        <v>3</v>
      </c>
      <c r="J135" s="664">
        <v>30458.52</v>
      </c>
      <c r="K135" s="677">
        <v>1</v>
      </c>
      <c r="L135" s="664">
        <v>3</v>
      </c>
      <c r="M135" s="665">
        <v>30458.52</v>
      </c>
    </row>
    <row r="136" spans="1:13" ht="14.4" customHeight="1" x14ac:dyDescent="0.3">
      <c r="A136" s="660" t="s">
        <v>2740</v>
      </c>
      <c r="B136" s="661" t="s">
        <v>4076</v>
      </c>
      <c r="C136" s="661" t="s">
        <v>3959</v>
      </c>
      <c r="D136" s="661" t="s">
        <v>3960</v>
      </c>
      <c r="E136" s="661" t="s">
        <v>3961</v>
      </c>
      <c r="F136" s="664"/>
      <c r="G136" s="664"/>
      <c r="H136" s="677">
        <v>0</v>
      </c>
      <c r="I136" s="664">
        <v>3</v>
      </c>
      <c r="J136" s="664">
        <v>6091.68</v>
      </c>
      <c r="K136" s="677">
        <v>1</v>
      </c>
      <c r="L136" s="664">
        <v>3</v>
      </c>
      <c r="M136" s="665">
        <v>6091.68</v>
      </c>
    </row>
    <row r="137" spans="1:13" ht="14.4" customHeight="1" x14ac:dyDescent="0.3">
      <c r="A137" s="660" t="s">
        <v>2740</v>
      </c>
      <c r="B137" s="661" t="s">
        <v>4071</v>
      </c>
      <c r="C137" s="661" t="s">
        <v>4020</v>
      </c>
      <c r="D137" s="661" t="s">
        <v>3507</v>
      </c>
      <c r="E137" s="661" t="s">
        <v>4021</v>
      </c>
      <c r="F137" s="664"/>
      <c r="G137" s="664"/>
      <c r="H137" s="677"/>
      <c r="I137" s="664">
        <v>1</v>
      </c>
      <c r="J137" s="664">
        <v>0</v>
      </c>
      <c r="K137" s="677"/>
      <c r="L137" s="664">
        <v>1</v>
      </c>
      <c r="M137" s="665">
        <v>0</v>
      </c>
    </row>
    <row r="138" spans="1:13" ht="14.4" customHeight="1" x14ac:dyDescent="0.3">
      <c r="A138" s="660" t="s">
        <v>2740</v>
      </c>
      <c r="B138" s="661" t="s">
        <v>4072</v>
      </c>
      <c r="C138" s="661" t="s">
        <v>3175</v>
      </c>
      <c r="D138" s="661" t="s">
        <v>2975</v>
      </c>
      <c r="E138" s="661" t="s">
        <v>3176</v>
      </c>
      <c r="F138" s="664"/>
      <c r="G138" s="664"/>
      <c r="H138" s="677">
        <v>0</v>
      </c>
      <c r="I138" s="664">
        <v>2</v>
      </c>
      <c r="J138" s="664">
        <v>984.6</v>
      </c>
      <c r="K138" s="677">
        <v>1</v>
      </c>
      <c r="L138" s="664">
        <v>2</v>
      </c>
      <c r="M138" s="665">
        <v>984.6</v>
      </c>
    </row>
    <row r="139" spans="1:13" ht="14.4" customHeight="1" x14ac:dyDescent="0.3">
      <c r="A139" s="660" t="s">
        <v>2740</v>
      </c>
      <c r="B139" s="661" t="s">
        <v>4079</v>
      </c>
      <c r="C139" s="661" t="s">
        <v>4005</v>
      </c>
      <c r="D139" s="661" t="s">
        <v>4006</v>
      </c>
      <c r="E139" s="661" t="s">
        <v>4007</v>
      </c>
      <c r="F139" s="664"/>
      <c r="G139" s="664"/>
      <c r="H139" s="677">
        <v>0</v>
      </c>
      <c r="I139" s="664">
        <v>2</v>
      </c>
      <c r="J139" s="664">
        <v>2182.1999999999998</v>
      </c>
      <c r="K139" s="677">
        <v>1</v>
      </c>
      <c r="L139" s="664">
        <v>2</v>
      </c>
      <c r="M139" s="665">
        <v>2182.1999999999998</v>
      </c>
    </row>
    <row r="140" spans="1:13" ht="14.4" customHeight="1" x14ac:dyDescent="0.3">
      <c r="A140" s="660" t="s">
        <v>2740</v>
      </c>
      <c r="B140" s="661" t="s">
        <v>2645</v>
      </c>
      <c r="C140" s="661" t="s">
        <v>1591</v>
      </c>
      <c r="D140" s="661" t="s">
        <v>1592</v>
      </c>
      <c r="E140" s="661" t="s">
        <v>2646</v>
      </c>
      <c r="F140" s="664"/>
      <c r="G140" s="664"/>
      <c r="H140" s="677">
        <v>0</v>
      </c>
      <c r="I140" s="664">
        <v>6</v>
      </c>
      <c r="J140" s="664">
        <v>4617.6000000000004</v>
      </c>
      <c r="K140" s="677">
        <v>1</v>
      </c>
      <c r="L140" s="664">
        <v>6</v>
      </c>
      <c r="M140" s="665">
        <v>4617.6000000000004</v>
      </c>
    </row>
    <row r="141" spans="1:13" ht="14.4" customHeight="1" x14ac:dyDescent="0.3">
      <c r="A141" s="660" t="s">
        <v>2740</v>
      </c>
      <c r="B141" s="661" t="s">
        <v>2665</v>
      </c>
      <c r="C141" s="661" t="s">
        <v>1545</v>
      </c>
      <c r="D141" s="661" t="s">
        <v>1546</v>
      </c>
      <c r="E141" s="661" t="s">
        <v>2666</v>
      </c>
      <c r="F141" s="664"/>
      <c r="G141" s="664"/>
      <c r="H141" s="677">
        <v>0</v>
      </c>
      <c r="I141" s="664">
        <v>3</v>
      </c>
      <c r="J141" s="664">
        <v>396</v>
      </c>
      <c r="K141" s="677">
        <v>1</v>
      </c>
      <c r="L141" s="664">
        <v>3</v>
      </c>
      <c r="M141" s="665">
        <v>396</v>
      </c>
    </row>
    <row r="142" spans="1:13" ht="14.4" customHeight="1" x14ac:dyDescent="0.3">
      <c r="A142" s="660" t="s">
        <v>2740</v>
      </c>
      <c r="B142" s="661" t="s">
        <v>2712</v>
      </c>
      <c r="C142" s="661" t="s">
        <v>4010</v>
      </c>
      <c r="D142" s="661" t="s">
        <v>3735</v>
      </c>
      <c r="E142" s="661" t="s">
        <v>3727</v>
      </c>
      <c r="F142" s="664">
        <v>1</v>
      </c>
      <c r="G142" s="664">
        <v>340.97</v>
      </c>
      <c r="H142" s="677">
        <v>1</v>
      </c>
      <c r="I142" s="664"/>
      <c r="J142" s="664"/>
      <c r="K142" s="677">
        <v>0</v>
      </c>
      <c r="L142" s="664">
        <v>1</v>
      </c>
      <c r="M142" s="665">
        <v>340.97</v>
      </c>
    </row>
    <row r="143" spans="1:13" ht="14.4" customHeight="1" x14ac:dyDescent="0.3">
      <c r="A143" s="660" t="s">
        <v>2741</v>
      </c>
      <c r="B143" s="661" t="s">
        <v>2609</v>
      </c>
      <c r="C143" s="661" t="s">
        <v>3452</v>
      </c>
      <c r="D143" s="661" t="s">
        <v>3453</v>
      </c>
      <c r="E143" s="661" t="s">
        <v>3454</v>
      </c>
      <c r="F143" s="664"/>
      <c r="G143" s="664"/>
      <c r="H143" s="677">
        <v>0</v>
      </c>
      <c r="I143" s="664">
        <v>1</v>
      </c>
      <c r="J143" s="664">
        <v>46.85</v>
      </c>
      <c r="K143" s="677">
        <v>1</v>
      </c>
      <c r="L143" s="664">
        <v>1</v>
      </c>
      <c r="M143" s="665">
        <v>46.85</v>
      </c>
    </row>
    <row r="144" spans="1:13" ht="14.4" customHeight="1" x14ac:dyDescent="0.3">
      <c r="A144" s="660" t="s">
        <v>2741</v>
      </c>
      <c r="B144" s="661" t="s">
        <v>2612</v>
      </c>
      <c r="C144" s="661" t="s">
        <v>1538</v>
      </c>
      <c r="D144" s="661" t="s">
        <v>1539</v>
      </c>
      <c r="E144" s="661" t="s">
        <v>1540</v>
      </c>
      <c r="F144" s="664"/>
      <c r="G144" s="664"/>
      <c r="H144" s="677">
        <v>0</v>
      </c>
      <c r="I144" s="664">
        <v>25</v>
      </c>
      <c r="J144" s="664">
        <v>11894.250000000002</v>
      </c>
      <c r="K144" s="677">
        <v>1</v>
      </c>
      <c r="L144" s="664">
        <v>25</v>
      </c>
      <c r="M144" s="665">
        <v>11894.250000000002</v>
      </c>
    </row>
    <row r="145" spans="1:13" ht="14.4" customHeight="1" x14ac:dyDescent="0.3">
      <c r="A145" s="660" t="s">
        <v>2741</v>
      </c>
      <c r="B145" s="661" t="s">
        <v>2612</v>
      </c>
      <c r="C145" s="661" t="s">
        <v>1553</v>
      </c>
      <c r="D145" s="661" t="s">
        <v>1554</v>
      </c>
      <c r="E145" s="661" t="s">
        <v>2613</v>
      </c>
      <c r="F145" s="664"/>
      <c r="G145" s="664"/>
      <c r="H145" s="677">
        <v>0</v>
      </c>
      <c r="I145" s="664">
        <v>23</v>
      </c>
      <c r="J145" s="664">
        <v>29911.27</v>
      </c>
      <c r="K145" s="677">
        <v>1</v>
      </c>
      <c r="L145" s="664">
        <v>23</v>
      </c>
      <c r="M145" s="665">
        <v>29911.27</v>
      </c>
    </row>
    <row r="146" spans="1:13" ht="14.4" customHeight="1" x14ac:dyDescent="0.3">
      <c r="A146" s="660" t="s">
        <v>2741</v>
      </c>
      <c r="B146" s="661" t="s">
        <v>2612</v>
      </c>
      <c r="C146" s="661" t="s">
        <v>2862</v>
      </c>
      <c r="D146" s="661" t="s">
        <v>2863</v>
      </c>
      <c r="E146" s="661" t="s">
        <v>2864</v>
      </c>
      <c r="F146" s="664"/>
      <c r="G146" s="664"/>
      <c r="H146" s="677">
        <v>0</v>
      </c>
      <c r="I146" s="664">
        <v>11</v>
      </c>
      <c r="J146" s="664">
        <v>14305.39</v>
      </c>
      <c r="K146" s="677">
        <v>1</v>
      </c>
      <c r="L146" s="664">
        <v>11</v>
      </c>
      <c r="M146" s="665">
        <v>14305.39</v>
      </c>
    </row>
    <row r="147" spans="1:13" ht="14.4" customHeight="1" x14ac:dyDescent="0.3">
      <c r="A147" s="660" t="s">
        <v>2741</v>
      </c>
      <c r="B147" s="661" t="s">
        <v>2614</v>
      </c>
      <c r="C147" s="661" t="s">
        <v>3215</v>
      </c>
      <c r="D147" s="661" t="s">
        <v>3216</v>
      </c>
      <c r="E147" s="661" t="s">
        <v>3217</v>
      </c>
      <c r="F147" s="664"/>
      <c r="G147" s="664"/>
      <c r="H147" s="677">
        <v>0</v>
      </c>
      <c r="I147" s="664">
        <v>1</v>
      </c>
      <c r="J147" s="664">
        <v>1300.49</v>
      </c>
      <c r="K147" s="677">
        <v>1</v>
      </c>
      <c r="L147" s="664">
        <v>1</v>
      </c>
      <c r="M147" s="665">
        <v>1300.49</v>
      </c>
    </row>
    <row r="148" spans="1:13" ht="14.4" customHeight="1" x14ac:dyDescent="0.3">
      <c r="A148" s="660" t="s">
        <v>2741</v>
      </c>
      <c r="B148" s="661" t="s">
        <v>2620</v>
      </c>
      <c r="C148" s="661" t="s">
        <v>2828</v>
      </c>
      <c r="D148" s="661" t="s">
        <v>1447</v>
      </c>
      <c r="E148" s="661" t="s">
        <v>2829</v>
      </c>
      <c r="F148" s="664"/>
      <c r="G148" s="664"/>
      <c r="H148" s="677">
        <v>0</v>
      </c>
      <c r="I148" s="664">
        <v>6</v>
      </c>
      <c r="J148" s="664">
        <v>3260.34</v>
      </c>
      <c r="K148" s="677">
        <v>1</v>
      </c>
      <c r="L148" s="664">
        <v>6</v>
      </c>
      <c r="M148" s="665">
        <v>3260.34</v>
      </c>
    </row>
    <row r="149" spans="1:13" ht="14.4" customHeight="1" x14ac:dyDescent="0.3">
      <c r="A149" s="660" t="s">
        <v>2741</v>
      </c>
      <c r="B149" s="661" t="s">
        <v>2684</v>
      </c>
      <c r="C149" s="661" t="s">
        <v>3449</v>
      </c>
      <c r="D149" s="661" t="s">
        <v>2224</v>
      </c>
      <c r="E149" s="661" t="s">
        <v>3450</v>
      </c>
      <c r="F149" s="664"/>
      <c r="G149" s="664"/>
      <c r="H149" s="677"/>
      <c r="I149" s="664">
        <v>1</v>
      </c>
      <c r="J149" s="664">
        <v>0</v>
      </c>
      <c r="K149" s="677"/>
      <c r="L149" s="664">
        <v>1</v>
      </c>
      <c r="M149" s="665">
        <v>0</v>
      </c>
    </row>
    <row r="150" spans="1:13" ht="14.4" customHeight="1" x14ac:dyDescent="0.3">
      <c r="A150" s="660" t="s">
        <v>2741</v>
      </c>
      <c r="B150" s="661" t="s">
        <v>2690</v>
      </c>
      <c r="C150" s="661" t="s">
        <v>2240</v>
      </c>
      <c r="D150" s="661" t="s">
        <v>2691</v>
      </c>
      <c r="E150" s="661" t="s">
        <v>2692</v>
      </c>
      <c r="F150" s="664"/>
      <c r="G150" s="664"/>
      <c r="H150" s="677">
        <v>0</v>
      </c>
      <c r="I150" s="664">
        <v>1</v>
      </c>
      <c r="J150" s="664">
        <v>48.37</v>
      </c>
      <c r="K150" s="677">
        <v>1</v>
      </c>
      <c r="L150" s="664">
        <v>1</v>
      </c>
      <c r="M150" s="665">
        <v>48.37</v>
      </c>
    </row>
    <row r="151" spans="1:13" ht="14.4" customHeight="1" x14ac:dyDescent="0.3">
      <c r="A151" s="660" t="s">
        <v>2741</v>
      </c>
      <c r="B151" s="661" t="s">
        <v>2634</v>
      </c>
      <c r="C151" s="661" t="s">
        <v>1659</v>
      </c>
      <c r="D151" s="661" t="s">
        <v>1687</v>
      </c>
      <c r="E151" s="661" t="s">
        <v>2635</v>
      </c>
      <c r="F151" s="664"/>
      <c r="G151" s="664"/>
      <c r="H151" s="677">
        <v>0</v>
      </c>
      <c r="I151" s="664">
        <v>1</v>
      </c>
      <c r="J151" s="664">
        <v>150.04</v>
      </c>
      <c r="K151" s="677">
        <v>1</v>
      </c>
      <c r="L151" s="664">
        <v>1</v>
      </c>
      <c r="M151" s="665">
        <v>150.04</v>
      </c>
    </row>
    <row r="152" spans="1:13" ht="14.4" customHeight="1" x14ac:dyDescent="0.3">
      <c r="A152" s="660" t="s">
        <v>2741</v>
      </c>
      <c r="B152" s="661" t="s">
        <v>2697</v>
      </c>
      <c r="C152" s="661" t="s">
        <v>3433</v>
      </c>
      <c r="D152" s="661" t="s">
        <v>3434</v>
      </c>
      <c r="E152" s="661" t="s">
        <v>2307</v>
      </c>
      <c r="F152" s="664"/>
      <c r="G152" s="664"/>
      <c r="H152" s="677">
        <v>0</v>
      </c>
      <c r="I152" s="664">
        <v>1</v>
      </c>
      <c r="J152" s="664">
        <v>119.7</v>
      </c>
      <c r="K152" s="677">
        <v>1</v>
      </c>
      <c r="L152" s="664">
        <v>1</v>
      </c>
      <c r="M152" s="665">
        <v>119.7</v>
      </c>
    </row>
    <row r="153" spans="1:13" ht="14.4" customHeight="1" x14ac:dyDescent="0.3">
      <c r="A153" s="660" t="s">
        <v>2741</v>
      </c>
      <c r="B153" s="661" t="s">
        <v>4071</v>
      </c>
      <c r="C153" s="661" t="s">
        <v>3321</v>
      </c>
      <c r="D153" s="661" t="s">
        <v>3105</v>
      </c>
      <c r="E153" s="661" t="s">
        <v>1355</v>
      </c>
      <c r="F153" s="664"/>
      <c r="G153" s="664"/>
      <c r="H153" s="677">
        <v>0</v>
      </c>
      <c r="I153" s="664">
        <v>2</v>
      </c>
      <c r="J153" s="664">
        <v>19621.64</v>
      </c>
      <c r="K153" s="677">
        <v>1</v>
      </c>
      <c r="L153" s="664">
        <v>2</v>
      </c>
      <c r="M153" s="665">
        <v>19621.64</v>
      </c>
    </row>
    <row r="154" spans="1:13" ht="14.4" customHeight="1" x14ac:dyDescent="0.3">
      <c r="A154" s="660" t="s">
        <v>2741</v>
      </c>
      <c r="B154" s="661" t="s">
        <v>4072</v>
      </c>
      <c r="C154" s="661" t="s">
        <v>3175</v>
      </c>
      <c r="D154" s="661" t="s">
        <v>2975</v>
      </c>
      <c r="E154" s="661" t="s">
        <v>3176</v>
      </c>
      <c r="F154" s="664"/>
      <c r="G154" s="664"/>
      <c r="H154" s="677">
        <v>0</v>
      </c>
      <c r="I154" s="664">
        <v>72</v>
      </c>
      <c r="J154" s="664">
        <v>35445.599999999977</v>
      </c>
      <c r="K154" s="677">
        <v>1</v>
      </c>
      <c r="L154" s="664">
        <v>72</v>
      </c>
      <c r="M154" s="665">
        <v>35445.599999999977</v>
      </c>
    </row>
    <row r="155" spans="1:13" ht="14.4" customHeight="1" x14ac:dyDescent="0.3">
      <c r="A155" s="660" t="s">
        <v>2741</v>
      </c>
      <c r="B155" s="661" t="s">
        <v>4073</v>
      </c>
      <c r="C155" s="661" t="s">
        <v>3077</v>
      </c>
      <c r="D155" s="661" t="s">
        <v>3078</v>
      </c>
      <c r="E155" s="661" t="s">
        <v>3079</v>
      </c>
      <c r="F155" s="664"/>
      <c r="G155" s="664"/>
      <c r="H155" s="677">
        <v>0</v>
      </c>
      <c r="I155" s="664">
        <v>39</v>
      </c>
      <c r="J155" s="664">
        <v>30014.400000000001</v>
      </c>
      <c r="K155" s="677">
        <v>1</v>
      </c>
      <c r="L155" s="664">
        <v>39</v>
      </c>
      <c r="M155" s="665">
        <v>30014.400000000001</v>
      </c>
    </row>
    <row r="156" spans="1:13" ht="14.4" customHeight="1" x14ac:dyDescent="0.3">
      <c r="A156" s="660" t="s">
        <v>2741</v>
      </c>
      <c r="B156" s="661" t="s">
        <v>4073</v>
      </c>
      <c r="C156" s="661" t="s">
        <v>3429</v>
      </c>
      <c r="D156" s="661" t="s">
        <v>3430</v>
      </c>
      <c r="E156" s="661" t="s">
        <v>3431</v>
      </c>
      <c r="F156" s="664">
        <v>6</v>
      </c>
      <c r="G156" s="664">
        <v>4309.7999999999993</v>
      </c>
      <c r="H156" s="677">
        <v>1</v>
      </c>
      <c r="I156" s="664"/>
      <c r="J156" s="664"/>
      <c r="K156" s="677">
        <v>0</v>
      </c>
      <c r="L156" s="664">
        <v>6</v>
      </c>
      <c r="M156" s="665">
        <v>4309.7999999999993</v>
      </c>
    </row>
    <row r="157" spans="1:13" ht="14.4" customHeight="1" x14ac:dyDescent="0.3">
      <c r="A157" s="660" t="s">
        <v>2741</v>
      </c>
      <c r="B157" s="661" t="s">
        <v>2645</v>
      </c>
      <c r="C157" s="661" t="s">
        <v>1591</v>
      </c>
      <c r="D157" s="661" t="s">
        <v>1592</v>
      </c>
      <c r="E157" s="661" t="s">
        <v>2646</v>
      </c>
      <c r="F157" s="664"/>
      <c r="G157" s="664"/>
      <c r="H157" s="677">
        <v>0</v>
      </c>
      <c r="I157" s="664">
        <v>417</v>
      </c>
      <c r="J157" s="664">
        <v>320923.20000000007</v>
      </c>
      <c r="K157" s="677">
        <v>1</v>
      </c>
      <c r="L157" s="664">
        <v>417</v>
      </c>
      <c r="M157" s="665">
        <v>320923.20000000007</v>
      </c>
    </row>
    <row r="158" spans="1:13" ht="14.4" customHeight="1" x14ac:dyDescent="0.3">
      <c r="A158" s="660" t="s">
        <v>2741</v>
      </c>
      <c r="B158" s="661" t="s">
        <v>4081</v>
      </c>
      <c r="C158" s="661" t="s">
        <v>3291</v>
      </c>
      <c r="D158" s="661" t="s">
        <v>3292</v>
      </c>
      <c r="E158" s="661" t="s">
        <v>3293</v>
      </c>
      <c r="F158" s="664"/>
      <c r="G158" s="664"/>
      <c r="H158" s="677">
        <v>0</v>
      </c>
      <c r="I158" s="664">
        <v>6</v>
      </c>
      <c r="J158" s="664">
        <v>4617.6000000000004</v>
      </c>
      <c r="K158" s="677">
        <v>1</v>
      </c>
      <c r="L158" s="664">
        <v>6</v>
      </c>
      <c r="M158" s="665">
        <v>4617.6000000000004</v>
      </c>
    </row>
    <row r="159" spans="1:13" ht="14.4" customHeight="1" x14ac:dyDescent="0.3">
      <c r="A159" s="660" t="s">
        <v>2741</v>
      </c>
      <c r="B159" s="661" t="s">
        <v>4074</v>
      </c>
      <c r="C159" s="661" t="s">
        <v>3101</v>
      </c>
      <c r="D159" s="661" t="s">
        <v>3102</v>
      </c>
      <c r="E159" s="661" t="s">
        <v>3103</v>
      </c>
      <c r="F159" s="664"/>
      <c r="G159" s="664"/>
      <c r="H159" s="677">
        <v>0</v>
      </c>
      <c r="I159" s="664">
        <v>3</v>
      </c>
      <c r="J159" s="664">
        <v>6539.7899999999991</v>
      </c>
      <c r="K159" s="677">
        <v>1</v>
      </c>
      <c r="L159" s="664">
        <v>3</v>
      </c>
      <c r="M159" s="665">
        <v>6539.7899999999991</v>
      </c>
    </row>
    <row r="160" spans="1:13" ht="14.4" customHeight="1" x14ac:dyDescent="0.3">
      <c r="A160" s="660" t="s">
        <v>2741</v>
      </c>
      <c r="B160" s="661" t="s">
        <v>4083</v>
      </c>
      <c r="C160" s="661" t="s">
        <v>3445</v>
      </c>
      <c r="D160" s="661" t="s">
        <v>3446</v>
      </c>
      <c r="E160" s="661" t="s">
        <v>3447</v>
      </c>
      <c r="F160" s="664"/>
      <c r="G160" s="664"/>
      <c r="H160" s="677">
        <v>0</v>
      </c>
      <c r="I160" s="664">
        <v>1</v>
      </c>
      <c r="J160" s="664">
        <v>206.53</v>
      </c>
      <c r="K160" s="677">
        <v>1</v>
      </c>
      <c r="L160" s="664">
        <v>1</v>
      </c>
      <c r="M160" s="665">
        <v>206.53</v>
      </c>
    </row>
    <row r="161" spans="1:13" ht="14.4" customHeight="1" x14ac:dyDescent="0.3">
      <c r="A161" s="660" t="s">
        <v>2741</v>
      </c>
      <c r="B161" s="661" t="s">
        <v>4075</v>
      </c>
      <c r="C161" s="661" t="s">
        <v>3281</v>
      </c>
      <c r="D161" s="661" t="s">
        <v>3282</v>
      </c>
      <c r="E161" s="661" t="s">
        <v>3283</v>
      </c>
      <c r="F161" s="664"/>
      <c r="G161" s="664"/>
      <c r="H161" s="677">
        <v>0</v>
      </c>
      <c r="I161" s="664">
        <v>3</v>
      </c>
      <c r="J161" s="664">
        <v>2262.12</v>
      </c>
      <c r="K161" s="677">
        <v>1</v>
      </c>
      <c r="L161" s="664">
        <v>3</v>
      </c>
      <c r="M161" s="665">
        <v>2262.12</v>
      </c>
    </row>
    <row r="162" spans="1:13" ht="14.4" customHeight="1" x14ac:dyDescent="0.3">
      <c r="A162" s="660" t="s">
        <v>2741</v>
      </c>
      <c r="B162" s="661" t="s">
        <v>2650</v>
      </c>
      <c r="C162" s="661" t="s">
        <v>1549</v>
      </c>
      <c r="D162" s="661" t="s">
        <v>1550</v>
      </c>
      <c r="E162" s="661" t="s">
        <v>2651</v>
      </c>
      <c r="F162" s="664"/>
      <c r="G162" s="664"/>
      <c r="H162" s="677">
        <v>0</v>
      </c>
      <c r="I162" s="664">
        <v>1</v>
      </c>
      <c r="J162" s="664">
        <v>31.32</v>
      </c>
      <c r="K162" s="677">
        <v>1</v>
      </c>
      <c r="L162" s="664">
        <v>1</v>
      </c>
      <c r="M162" s="665">
        <v>31.32</v>
      </c>
    </row>
    <row r="163" spans="1:13" ht="14.4" customHeight="1" x14ac:dyDescent="0.3">
      <c r="A163" s="660" t="s">
        <v>2741</v>
      </c>
      <c r="B163" s="661" t="s">
        <v>2655</v>
      </c>
      <c r="C163" s="661" t="s">
        <v>1490</v>
      </c>
      <c r="D163" s="661" t="s">
        <v>2656</v>
      </c>
      <c r="E163" s="661" t="s">
        <v>2657</v>
      </c>
      <c r="F163" s="664"/>
      <c r="G163" s="664"/>
      <c r="H163" s="677">
        <v>0</v>
      </c>
      <c r="I163" s="664">
        <v>1</v>
      </c>
      <c r="J163" s="664">
        <v>424.24</v>
      </c>
      <c r="K163" s="677">
        <v>1</v>
      </c>
      <c r="L163" s="664">
        <v>1</v>
      </c>
      <c r="M163" s="665">
        <v>424.24</v>
      </c>
    </row>
    <row r="164" spans="1:13" ht="14.4" customHeight="1" x14ac:dyDescent="0.3">
      <c r="A164" s="660" t="s">
        <v>2741</v>
      </c>
      <c r="B164" s="661" t="s">
        <v>2658</v>
      </c>
      <c r="C164" s="661" t="s">
        <v>3154</v>
      </c>
      <c r="D164" s="661" t="s">
        <v>3155</v>
      </c>
      <c r="E164" s="661" t="s">
        <v>3156</v>
      </c>
      <c r="F164" s="664"/>
      <c r="G164" s="664"/>
      <c r="H164" s="677">
        <v>0</v>
      </c>
      <c r="I164" s="664">
        <v>1</v>
      </c>
      <c r="J164" s="664">
        <v>1715.48</v>
      </c>
      <c r="K164" s="677">
        <v>1</v>
      </c>
      <c r="L164" s="664">
        <v>1</v>
      </c>
      <c r="M164" s="665">
        <v>1715.48</v>
      </c>
    </row>
    <row r="165" spans="1:13" ht="14.4" customHeight="1" x14ac:dyDescent="0.3">
      <c r="A165" s="660" t="s">
        <v>2741</v>
      </c>
      <c r="B165" s="661" t="s">
        <v>2667</v>
      </c>
      <c r="C165" s="661" t="s">
        <v>3462</v>
      </c>
      <c r="D165" s="661" t="s">
        <v>2181</v>
      </c>
      <c r="E165" s="661" t="s">
        <v>3463</v>
      </c>
      <c r="F165" s="664"/>
      <c r="G165" s="664"/>
      <c r="H165" s="677"/>
      <c r="I165" s="664">
        <v>1</v>
      </c>
      <c r="J165" s="664">
        <v>0</v>
      </c>
      <c r="K165" s="677"/>
      <c r="L165" s="664">
        <v>1</v>
      </c>
      <c r="M165" s="665">
        <v>0</v>
      </c>
    </row>
    <row r="166" spans="1:13" ht="14.4" customHeight="1" x14ac:dyDescent="0.3">
      <c r="A166" s="660" t="s">
        <v>2741</v>
      </c>
      <c r="B166" s="661" t="s">
        <v>2667</v>
      </c>
      <c r="C166" s="661" t="s">
        <v>3464</v>
      </c>
      <c r="D166" s="661" t="s">
        <v>2181</v>
      </c>
      <c r="E166" s="661" t="s">
        <v>3463</v>
      </c>
      <c r="F166" s="664"/>
      <c r="G166" s="664"/>
      <c r="H166" s="677"/>
      <c r="I166" s="664">
        <v>1</v>
      </c>
      <c r="J166" s="664">
        <v>0</v>
      </c>
      <c r="K166" s="677"/>
      <c r="L166" s="664">
        <v>1</v>
      </c>
      <c r="M166" s="665">
        <v>0</v>
      </c>
    </row>
    <row r="167" spans="1:13" ht="14.4" customHeight="1" x14ac:dyDescent="0.3">
      <c r="A167" s="660" t="s">
        <v>2742</v>
      </c>
      <c r="B167" s="661" t="s">
        <v>2612</v>
      </c>
      <c r="C167" s="661" t="s">
        <v>1553</v>
      </c>
      <c r="D167" s="661" t="s">
        <v>1554</v>
      </c>
      <c r="E167" s="661" t="s">
        <v>2613</v>
      </c>
      <c r="F167" s="664"/>
      <c r="G167" s="664"/>
      <c r="H167" s="677">
        <v>0</v>
      </c>
      <c r="I167" s="664">
        <v>2</v>
      </c>
      <c r="J167" s="664">
        <v>2600.98</v>
      </c>
      <c r="K167" s="677">
        <v>1</v>
      </c>
      <c r="L167" s="664">
        <v>2</v>
      </c>
      <c r="M167" s="665">
        <v>2600.98</v>
      </c>
    </row>
    <row r="168" spans="1:13" ht="14.4" customHeight="1" x14ac:dyDescent="0.3">
      <c r="A168" s="660" t="s">
        <v>2742</v>
      </c>
      <c r="B168" s="661" t="s">
        <v>2620</v>
      </c>
      <c r="C168" s="661" t="s">
        <v>1480</v>
      </c>
      <c r="D168" s="661" t="s">
        <v>1481</v>
      </c>
      <c r="E168" s="661" t="s">
        <v>2622</v>
      </c>
      <c r="F168" s="664"/>
      <c r="G168" s="664"/>
      <c r="H168" s="677">
        <v>0</v>
      </c>
      <c r="I168" s="664">
        <v>4</v>
      </c>
      <c r="J168" s="664">
        <v>5542.48</v>
      </c>
      <c r="K168" s="677">
        <v>1</v>
      </c>
      <c r="L168" s="664">
        <v>4</v>
      </c>
      <c r="M168" s="665">
        <v>5542.48</v>
      </c>
    </row>
    <row r="169" spans="1:13" ht="14.4" customHeight="1" x14ac:dyDescent="0.3">
      <c r="A169" s="660" t="s">
        <v>2742</v>
      </c>
      <c r="B169" s="661" t="s">
        <v>4084</v>
      </c>
      <c r="C169" s="661" t="s">
        <v>2786</v>
      </c>
      <c r="D169" s="661" t="s">
        <v>2787</v>
      </c>
      <c r="E169" s="661" t="s">
        <v>1365</v>
      </c>
      <c r="F169" s="664">
        <v>2</v>
      </c>
      <c r="G169" s="664">
        <v>104.8</v>
      </c>
      <c r="H169" s="677">
        <v>1</v>
      </c>
      <c r="I169" s="664"/>
      <c r="J169" s="664"/>
      <c r="K169" s="677">
        <v>0</v>
      </c>
      <c r="L169" s="664">
        <v>2</v>
      </c>
      <c r="M169" s="665">
        <v>104.8</v>
      </c>
    </row>
    <row r="170" spans="1:13" ht="14.4" customHeight="1" x14ac:dyDescent="0.3">
      <c r="A170" s="660" t="s">
        <v>2742</v>
      </c>
      <c r="B170" s="661" t="s">
        <v>2655</v>
      </c>
      <c r="C170" s="661" t="s">
        <v>2797</v>
      </c>
      <c r="D170" s="661" t="s">
        <v>2656</v>
      </c>
      <c r="E170" s="661" t="s">
        <v>2798</v>
      </c>
      <c r="F170" s="664"/>
      <c r="G170" s="664"/>
      <c r="H170" s="677">
        <v>0</v>
      </c>
      <c r="I170" s="664">
        <v>2</v>
      </c>
      <c r="J170" s="664">
        <v>1696.98</v>
      </c>
      <c r="K170" s="677">
        <v>1</v>
      </c>
      <c r="L170" s="664">
        <v>2</v>
      </c>
      <c r="M170" s="665">
        <v>1696.98</v>
      </c>
    </row>
    <row r="171" spans="1:13" ht="14.4" customHeight="1" x14ac:dyDescent="0.3">
      <c r="A171" s="660" t="s">
        <v>2742</v>
      </c>
      <c r="B171" s="661" t="s">
        <v>2708</v>
      </c>
      <c r="C171" s="661" t="s">
        <v>2183</v>
      </c>
      <c r="D171" s="661" t="s">
        <v>2709</v>
      </c>
      <c r="E171" s="661" t="s">
        <v>2710</v>
      </c>
      <c r="F171" s="664"/>
      <c r="G171" s="664"/>
      <c r="H171" s="677"/>
      <c r="I171" s="664">
        <v>2</v>
      </c>
      <c r="J171" s="664">
        <v>0</v>
      </c>
      <c r="K171" s="677"/>
      <c r="L171" s="664">
        <v>2</v>
      </c>
      <c r="M171" s="665">
        <v>0</v>
      </c>
    </row>
    <row r="172" spans="1:13" ht="14.4" customHeight="1" x14ac:dyDescent="0.3">
      <c r="A172" s="660" t="s">
        <v>2742</v>
      </c>
      <c r="B172" s="661" t="s">
        <v>2669</v>
      </c>
      <c r="C172" s="661" t="s">
        <v>2816</v>
      </c>
      <c r="D172" s="661" t="s">
        <v>2817</v>
      </c>
      <c r="E172" s="661" t="s">
        <v>2818</v>
      </c>
      <c r="F172" s="664"/>
      <c r="G172" s="664"/>
      <c r="H172" s="677">
        <v>0</v>
      </c>
      <c r="I172" s="664">
        <v>14</v>
      </c>
      <c r="J172" s="664">
        <v>1782.76</v>
      </c>
      <c r="K172" s="677">
        <v>1</v>
      </c>
      <c r="L172" s="664">
        <v>14</v>
      </c>
      <c r="M172" s="665">
        <v>1782.76</v>
      </c>
    </row>
    <row r="173" spans="1:13" ht="14.4" customHeight="1" x14ac:dyDescent="0.3">
      <c r="A173" s="660" t="s">
        <v>2743</v>
      </c>
      <c r="B173" s="661" t="s">
        <v>2612</v>
      </c>
      <c r="C173" s="661" t="s">
        <v>2862</v>
      </c>
      <c r="D173" s="661" t="s">
        <v>2863</v>
      </c>
      <c r="E173" s="661" t="s">
        <v>2864</v>
      </c>
      <c r="F173" s="664"/>
      <c r="G173" s="664"/>
      <c r="H173" s="677">
        <v>0</v>
      </c>
      <c r="I173" s="664">
        <v>2</v>
      </c>
      <c r="J173" s="664">
        <v>2600.98</v>
      </c>
      <c r="K173" s="677">
        <v>1</v>
      </c>
      <c r="L173" s="664">
        <v>2</v>
      </c>
      <c r="M173" s="665">
        <v>2600.98</v>
      </c>
    </row>
    <row r="174" spans="1:13" ht="14.4" customHeight="1" x14ac:dyDescent="0.3">
      <c r="A174" s="660" t="s">
        <v>2743</v>
      </c>
      <c r="B174" s="661" t="s">
        <v>2612</v>
      </c>
      <c r="C174" s="661" t="s">
        <v>3531</v>
      </c>
      <c r="D174" s="661" t="s">
        <v>3532</v>
      </c>
      <c r="E174" s="661" t="s">
        <v>3533</v>
      </c>
      <c r="F174" s="664">
        <v>7</v>
      </c>
      <c r="G174" s="664">
        <v>3330.39</v>
      </c>
      <c r="H174" s="677">
        <v>1</v>
      </c>
      <c r="I174" s="664"/>
      <c r="J174" s="664"/>
      <c r="K174" s="677">
        <v>0</v>
      </c>
      <c r="L174" s="664">
        <v>7</v>
      </c>
      <c r="M174" s="665">
        <v>3330.39</v>
      </c>
    </row>
    <row r="175" spans="1:13" ht="14.4" customHeight="1" x14ac:dyDescent="0.3">
      <c r="A175" s="660" t="s">
        <v>2743</v>
      </c>
      <c r="B175" s="661" t="s">
        <v>2612</v>
      </c>
      <c r="C175" s="661" t="s">
        <v>3528</v>
      </c>
      <c r="D175" s="661" t="s">
        <v>3529</v>
      </c>
      <c r="E175" s="661" t="s">
        <v>3530</v>
      </c>
      <c r="F175" s="664">
        <v>9</v>
      </c>
      <c r="G175" s="664">
        <v>0</v>
      </c>
      <c r="H175" s="677"/>
      <c r="I175" s="664"/>
      <c r="J175" s="664"/>
      <c r="K175" s="677"/>
      <c r="L175" s="664">
        <v>9</v>
      </c>
      <c r="M175" s="665">
        <v>0</v>
      </c>
    </row>
    <row r="176" spans="1:13" ht="14.4" customHeight="1" x14ac:dyDescent="0.3">
      <c r="A176" s="660" t="s">
        <v>2743</v>
      </c>
      <c r="B176" s="661" t="s">
        <v>2616</v>
      </c>
      <c r="C176" s="661" t="s">
        <v>1527</v>
      </c>
      <c r="D176" s="661" t="s">
        <v>1455</v>
      </c>
      <c r="E176" s="661" t="s">
        <v>1528</v>
      </c>
      <c r="F176" s="664"/>
      <c r="G176" s="664"/>
      <c r="H176" s="677"/>
      <c r="I176" s="664">
        <v>4</v>
      </c>
      <c r="J176" s="664">
        <v>0</v>
      </c>
      <c r="K176" s="677"/>
      <c r="L176" s="664">
        <v>4</v>
      </c>
      <c r="M176" s="665">
        <v>0</v>
      </c>
    </row>
    <row r="177" spans="1:13" ht="14.4" customHeight="1" x14ac:dyDescent="0.3">
      <c r="A177" s="660" t="s">
        <v>2743</v>
      </c>
      <c r="B177" s="661" t="s">
        <v>4085</v>
      </c>
      <c r="C177" s="661" t="s">
        <v>3053</v>
      </c>
      <c r="D177" s="661" t="s">
        <v>3054</v>
      </c>
      <c r="E177" s="661" t="s">
        <v>940</v>
      </c>
      <c r="F177" s="664"/>
      <c r="G177" s="664"/>
      <c r="H177" s="677">
        <v>0</v>
      </c>
      <c r="I177" s="664">
        <v>2</v>
      </c>
      <c r="J177" s="664">
        <v>369.48</v>
      </c>
      <c r="K177" s="677">
        <v>1</v>
      </c>
      <c r="L177" s="664">
        <v>2</v>
      </c>
      <c r="M177" s="665">
        <v>369.48</v>
      </c>
    </row>
    <row r="178" spans="1:13" ht="14.4" customHeight="1" x14ac:dyDescent="0.3">
      <c r="A178" s="660" t="s">
        <v>2743</v>
      </c>
      <c r="B178" s="661" t="s">
        <v>2620</v>
      </c>
      <c r="C178" s="661" t="s">
        <v>3362</v>
      </c>
      <c r="D178" s="661" t="s">
        <v>1447</v>
      </c>
      <c r="E178" s="661" t="s">
        <v>3363</v>
      </c>
      <c r="F178" s="664"/>
      <c r="G178" s="664"/>
      <c r="H178" s="677">
        <v>0</v>
      </c>
      <c r="I178" s="664">
        <v>3</v>
      </c>
      <c r="J178" s="664">
        <v>1222.6500000000001</v>
      </c>
      <c r="K178" s="677">
        <v>1</v>
      </c>
      <c r="L178" s="664">
        <v>3</v>
      </c>
      <c r="M178" s="665">
        <v>1222.6500000000001</v>
      </c>
    </row>
    <row r="179" spans="1:13" ht="14.4" customHeight="1" x14ac:dyDescent="0.3">
      <c r="A179" s="660" t="s">
        <v>2743</v>
      </c>
      <c r="B179" s="661" t="s">
        <v>2620</v>
      </c>
      <c r="C179" s="661" t="s">
        <v>2859</v>
      </c>
      <c r="D179" s="661" t="s">
        <v>1447</v>
      </c>
      <c r="E179" s="661" t="s">
        <v>2622</v>
      </c>
      <c r="F179" s="664"/>
      <c r="G179" s="664"/>
      <c r="H179" s="677">
        <v>0</v>
      </c>
      <c r="I179" s="664">
        <v>3</v>
      </c>
      <c r="J179" s="664">
        <v>2445.3000000000002</v>
      </c>
      <c r="K179" s="677">
        <v>1</v>
      </c>
      <c r="L179" s="664">
        <v>3</v>
      </c>
      <c r="M179" s="665">
        <v>2445.3000000000002</v>
      </c>
    </row>
    <row r="180" spans="1:13" ht="14.4" customHeight="1" x14ac:dyDescent="0.3">
      <c r="A180" s="660" t="s">
        <v>2743</v>
      </c>
      <c r="B180" s="661" t="s">
        <v>2620</v>
      </c>
      <c r="C180" s="661" t="s">
        <v>1487</v>
      </c>
      <c r="D180" s="661" t="s">
        <v>1481</v>
      </c>
      <c r="E180" s="661" t="s">
        <v>2623</v>
      </c>
      <c r="F180" s="664"/>
      <c r="G180" s="664"/>
      <c r="H180" s="677">
        <v>0</v>
      </c>
      <c r="I180" s="664">
        <v>15</v>
      </c>
      <c r="J180" s="664">
        <v>34640.400000000001</v>
      </c>
      <c r="K180" s="677">
        <v>1</v>
      </c>
      <c r="L180" s="664">
        <v>15</v>
      </c>
      <c r="M180" s="665">
        <v>34640.400000000001</v>
      </c>
    </row>
    <row r="181" spans="1:13" ht="14.4" customHeight="1" x14ac:dyDescent="0.3">
      <c r="A181" s="660" t="s">
        <v>2743</v>
      </c>
      <c r="B181" s="661" t="s">
        <v>2626</v>
      </c>
      <c r="C181" s="661" t="s">
        <v>1458</v>
      </c>
      <c r="D181" s="661" t="s">
        <v>1459</v>
      </c>
      <c r="E181" s="661" t="s">
        <v>989</v>
      </c>
      <c r="F181" s="664"/>
      <c r="G181" s="664"/>
      <c r="H181" s="677">
        <v>0</v>
      </c>
      <c r="I181" s="664">
        <v>1</v>
      </c>
      <c r="J181" s="664">
        <v>35.11</v>
      </c>
      <c r="K181" s="677">
        <v>1</v>
      </c>
      <c r="L181" s="664">
        <v>1</v>
      </c>
      <c r="M181" s="665">
        <v>35.11</v>
      </c>
    </row>
    <row r="182" spans="1:13" ht="14.4" customHeight="1" x14ac:dyDescent="0.3">
      <c r="A182" s="660" t="s">
        <v>2743</v>
      </c>
      <c r="B182" s="661" t="s">
        <v>2628</v>
      </c>
      <c r="C182" s="661" t="s">
        <v>2227</v>
      </c>
      <c r="D182" s="661" t="s">
        <v>2228</v>
      </c>
      <c r="E182" s="661" t="s">
        <v>989</v>
      </c>
      <c r="F182" s="664"/>
      <c r="G182" s="664"/>
      <c r="H182" s="677">
        <v>0</v>
      </c>
      <c r="I182" s="664">
        <v>1</v>
      </c>
      <c r="J182" s="664">
        <v>48.27</v>
      </c>
      <c r="K182" s="677">
        <v>1</v>
      </c>
      <c r="L182" s="664">
        <v>1</v>
      </c>
      <c r="M182" s="665">
        <v>48.27</v>
      </c>
    </row>
    <row r="183" spans="1:13" ht="14.4" customHeight="1" x14ac:dyDescent="0.3">
      <c r="A183" s="660" t="s">
        <v>2743</v>
      </c>
      <c r="B183" s="661" t="s">
        <v>2682</v>
      </c>
      <c r="C183" s="661" t="s">
        <v>3539</v>
      </c>
      <c r="D183" s="661" t="s">
        <v>2173</v>
      </c>
      <c r="E183" s="661" t="s">
        <v>3540</v>
      </c>
      <c r="F183" s="664"/>
      <c r="G183" s="664"/>
      <c r="H183" s="677">
        <v>0</v>
      </c>
      <c r="I183" s="664">
        <v>1</v>
      </c>
      <c r="J183" s="664">
        <v>24.14</v>
      </c>
      <c r="K183" s="677">
        <v>1</v>
      </c>
      <c r="L183" s="664">
        <v>1</v>
      </c>
      <c r="M183" s="665">
        <v>24.14</v>
      </c>
    </row>
    <row r="184" spans="1:13" ht="14.4" customHeight="1" x14ac:dyDescent="0.3">
      <c r="A184" s="660" t="s">
        <v>2743</v>
      </c>
      <c r="B184" s="661" t="s">
        <v>2686</v>
      </c>
      <c r="C184" s="661" t="s">
        <v>3484</v>
      </c>
      <c r="D184" s="661" t="s">
        <v>3276</v>
      </c>
      <c r="E184" s="661" t="s">
        <v>914</v>
      </c>
      <c r="F184" s="664"/>
      <c r="G184" s="664"/>
      <c r="H184" s="677">
        <v>0</v>
      </c>
      <c r="I184" s="664">
        <v>3</v>
      </c>
      <c r="J184" s="664">
        <v>374.73</v>
      </c>
      <c r="K184" s="677">
        <v>1</v>
      </c>
      <c r="L184" s="664">
        <v>3</v>
      </c>
      <c r="M184" s="665">
        <v>374.73</v>
      </c>
    </row>
    <row r="185" spans="1:13" ht="14.4" customHeight="1" x14ac:dyDescent="0.3">
      <c r="A185" s="660" t="s">
        <v>2743</v>
      </c>
      <c r="B185" s="661" t="s">
        <v>2634</v>
      </c>
      <c r="C185" s="661" t="s">
        <v>1659</v>
      </c>
      <c r="D185" s="661" t="s">
        <v>1687</v>
      </c>
      <c r="E185" s="661" t="s">
        <v>2635</v>
      </c>
      <c r="F185" s="664"/>
      <c r="G185" s="664"/>
      <c r="H185" s="677">
        <v>0</v>
      </c>
      <c r="I185" s="664">
        <v>14</v>
      </c>
      <c r="J185" s="664">
        <v>2113.52</v>
      </c>
      <c r="K185" s="677">
        <v>1</v>
      </c>
      <c r="L185" s="664">
        <v>14</v>
      </c>
      <c r="M185" s="665">
        <v>2113.52</v>
      </c>
    </row>
    <row r="186" spans="1:13" ht="14.4" customHeight="1" x14ac:dyDescent="0.3">
      <c r="A186" s="660" t="s">
        <v>2743</v>
      </c>
      <c r="B186" s="661" t="s">
        <v>4071</v>
      </c>
      <c r="C186" s="661" t="s">
        <v>3104</v>
      </c>
      <c r="D186" s="661" t="s">
        <v>3105</v>
      </c>
      <c r="E186" s="661" t="s">
        <v>1355</v>
      </c>
      <c r="F186" s="664"/>
      <c r="G186" s="664"/>
      <c r="H186" s="677">
        <v>0</v>
      </c>
      <c r="I186" s="664">
        <v>2</v>
      </c>
      <c r="J186" s="664">
        <v>19621.64</v>
      </c>
      <c r="K186" s="677">
        <v>1</v>
      </c>
      <c r="L186" s="664">
        <v>2</v>
      </c>
      <c r="M186" s="665">
        <v>19621.64</v>
      </c>
    </row>
    <row r="187" spans="1:13" ht="14.4" customHeight="1" x14ac:dyDescent="0.3">
      <c r="A187" s="660" t="s">
        <v>2743</v>
      </c>
      <c r="B187" s="661" t="s">
        <v>4071</v>
      </c>
      <c r="C187" s="661" t="s">
        <v>3321</v>
      </c>
      <c r="D187" s="661" t="s">
        <v>3105</v>
      </c>
      <c r="E187" s="661" t="s">
        <v>1355</v>
      </c>
      <c r="F187" s="664"/>
      <c r="G187" s="664"/>
      <c r="H187" s="677">
        <v>0</v>
      </c>
      <c r="I187" s="664">
        <v>2</v>
      </c>
      <c r="J187" s="664">
        <v>19621.64</v>
      </c>
      <c r="K187" s="677">
        <v>1</v>
      </c>
      <c r="L187" s="664">
        <v>2</v>
      </c>
      <c r="M187" s="665">
        <v>19621.64</v>
      </c>
    </row>
    <row r="188" spans="1:13" ht="14.4" customHeight="1" x14ac:dyDescent="0.3">
      <c r="A188" s="660" t="s">
        <v>2743</v>
      </c>
      <c r="B188" s="661" t="s">
        <v>4071</v>
      </c>
      <c r="C188" s="661" t="s">
        <v>3503</v>
      </c>
      <c r="D188" s="661" t="s">
        <v>3504</v>
      </c>
      <c r="E188" s="661" t="s">
        <v>3505</v>
      </c>
      <c r="F188" s="664"/>
      <c r="G188" s="664"/>
      <c r="H188" s="677">
        <v>0</v>
      </c>
      <c r="I188" s="664">
        <v>1</v>
      </c>
      <c r="J188" s="664">
        <v>5886.49</v>
      </c>
      <c r="K188" s="677">
        <v>1</v>
      </c>
      <c r="L188" s="664">
        <v>1</v>
      </c>
      <c r="M188" s="665">
        <v>5886.49</v>
      </c>
    </row>
    <row r="189" spans="1:13" ht="14.4" customHeight="1" x14ac:dyDescent="0.3">
      <c r="A189" s="660" t="s">
        <v>2743</v>
      </c>
      <c r="B189" s="661" t="s">
        <v>4071</v>
      </c>
      <c r="C189" s="661" t="s">
        <v>3506</v>
      </c>
      <c r="D189" s="661" t="s">
        <v>3507</v>
      </c>
      <c r="E189" s="661" t="s">
        <v>3320</v>
      </c>
      <c r="F189" s="664"/>
      <c r="G189" s="664"/>
      <c r="H189" s="677">
        <v>0</v>
      </c>
      <c r="I189" s="664">
        <v>1</v>
      </c>
      <c r="J189" s="664">
        <v>1471.62</v>
      </c>
      <c r="K189" s="677">
        <v>1</v>
      </c>
      <c r="L189" s="664">
        <v>1</v>
      </c>
      <c r="M189" s="665">
        <v>1471.62</v>
      </c>
    </row>
    <row r="190" spans="1:13" ht="14.4" customHeight="1" x14ac:dyDescent="0.3">
      <c r="A190" s="660" t="s">
        <v>2743</v>
      </c>
      <c r="B190" s="661" t="s">
        <v>4072</v>
      </c>
      <c r="C190" s="661" t="s">
        <v>2974</v>
      </c>
      <c r="D190" s="661" t="s">
        <v>2975</v>
      </c>
      <c r="E190" s="661" t="s">
        <v>2976</v>
      </c>
      <c r="F190" s="664"/>
      <c r="G190" s="664"/>
      <c r="H190" s="677"/>
      <c r="I190" s="664">
        <v>21</v>
      </c>
      <c r="J190" s="664">
        <v>0</v>
      </c>
      <c r="K190" s="677"/>
      <c r="L190" s="664">
        <v>21</v>
      </c>
      <c r="M190" s="665">
        <v>0</v>
      </c>
    </row>
    <row r="191" spans="1:13" ht="14.4" customHeight="1" x14ac:dyDescent="0.3">
      <c r="A191" s="660" t="s">
        <v>2743</v>
      </c>
      <c r="B191" s="661" t="s">
        <v>4079</v>
      </c>
      <c r="C191" s="661" t="s">
        <v>3486</v>
      </c>
      <c r="D191" s="661" t="s">
        <v>3487</v>
      </c>
      <c r="E191" s="661" t="s">
        <v>3111</v>
      </c>
      <c r="F191" s="664"/>
      <c r="G191" s="664"/>
      <c r="H191" s="677">
        <v>0</v>
      </c>
      <c r="I191" s="664">
        <v>1</v>
      </c>
      <c r="J191" s="664">
        <v>206.89</v>
      </c>
      <c r="K191" s="677">
        <v>1</v>
      </c>
      <c r="L191" s="664">
        <v>1</v>
      </c>
      <c r="M191" s="665">
        <v>206.89</v>
      </c>
    </row>
    <row r="192" spans="1:13" ht="14.4" customHeight="1" x14ac:dyDescent="0.3">
      <c r="A192" s="660" t="s">
        <v>2743</v>
      </c>
      <c r="B192" s="661" t="s">
        <v>4073</v>
      </c>
      <c r="C192" s="661" t="s">
        <v>3077</v>
      </c>
      <c r="D192" s="661" t="s">
        <v>3078</v>
      </c>
      <c r="E192" s="661" t="s">
        <v>3079</v>
      </c>
      <c r="F192" s="664"/>
      <c r="G192" s="664"/>
      <c r="H192" s="677">
        <v>0</v>
      </c>
      <c r="I192" s="664">
        <v>3</v>
      </c>
      <c r="J192" s="664">
        <v>2308.8000000000002</v>
      </c>
      <c r="K192" s="677">
        <v>1</v>
      </c>
      <c r="L192" s="664">
        <v>3</v>
      </c>
      <c r="M192" s="665">
        <v>2308.8000000000002</v>
      </c>
    </row>
    <row r="193" spans="1:13" ht="14.4" customHeight="1" x14ac:dyDescent="0.3">
      <c r="A193" s="660" t="s">
        <v>2743</v>
      </c>
      <c r="B193" s="661" t="s">
        <v>2645</v>
      </c>
      <c r="C193" s="661" t="s">
        <v>1591</v>
      </c>
      <c r="D193" s="661" t="s">
        <v>1592</v>
      </c>
      <c r="E193" s="661" t="s">
        <v>2646</v>
      </c>
      <c r="F193" s="664"/>
      <c r="G193" s="664"/>
      <c r="H193" s="677">
        <v>0</v>
      </c>
      <c r="I193" s="664">
        <v>36</v>
      </c>
      <c r="J193" s="664">
        <v>27705.600000000002</v>
      </c>
      <c r="K193" s="677">
        <v>1</v>
      </c>
      <c r="L193" s="664">
        <v>36</v>
      </c>
      <c r="M193" s="665">
        <v>27705.600000000002</v>
      </c>
    </row>
    <row r="194" spans="1:13" ht="14.4" customHeight="1" x14ac:dyDescent="0.3">
      <c r="A194" s="660" t="s">
        <v>2743</v>
      </c>
      <c r="B194" s="661" t="s">
        <v>2650</v>
      </c>
      <c r="C194" s="661" t="s">
        <v>3177</v>
      </c>
      <c r="D194" s="661" t="s">
        <v>3178</v>
      </c>
      <c r="E194" s="661" t="s">
        <v>3179</v>
      </c>
      <c r="F194" s="664"/>
      <c r="G194" s="664"/>
      <c r="H194" s="677">
        <v>0</v>
      </c>
      <c r="I194" s="664">
        <v>22</v>
      </c>
      <c r="J194" s="664">
        <v>689.04</v>
      </c>
      <c r="K194" s="677">
        <v>1</v>
      </c>
      <c r="L194" s="664">
        <v>22</v>
      </c>
      <c r="M194" s="665">
        <v>689.04</v>
      </c>
    </row>
    <row r="195" spans="1:13" ht="14.4" customHeight="1" x14ac:dyDescent="0.3">
      <c r="A195" s="660" t="s">
        <v>2743</v>
      </c>
      <c r="B195" s="661" t="s">
        <v>2660</v>
      </c>
      <c r="C195" s="661" t="s">
        <v>1542</v>
      </c>
      <c r="D195" s="661" t="s">
        <v>2663</v>
      </c>
      <c r="E195" s="661" t="s">
        <v>2664</v>
      </c>
      <c r="F195" s="664"/>
      <c r="G195" s="664"/>
      <c r="H195" s="677">
        <v>0</v>
      </c>
      <c r="I195" s="664">
        <v>2</v>
      </c>
      <c r="J195" s="664">
        <v>20.52</v>
      </c>
      <c r="K195" s="677">
        <v>1</v>
      </c>
      <c r="L195" s="664">
        <v>2</v>
      </c>
      <c r="M195" s="665">
        <v>20.52</v>
      </c>
    </row>
    <row r="196" spans="1:13" ht="14.4" customHeight="1" x14ac:dyDescent="0.3">
      <c r="A196" s="660" t="s">
        <v>2743</v>
      </c>
      <c r="B196" s="661" t="s">
        <v>4086</v>
      </c>
      <c r="C196" s="661" t="s">
        <v>3522</v>
      </c>
      <c r="D196" s="661" t="s">
        <v>3523</v>
      </c>
      <c r="E196" s="661" t="s">
        <v>3524</v>
      </c>
      <c r="F196" s="664"/>
      <c r="G196" s="664"/>
      <c r="H196" s="677">
        <v>0</v>
      </c>
      <c r="I196" s="664">
        <v>1</v>
      </c>
      <c r="J196" s="664">
        <v>400.18</v>
      </c>
      <c r="K196" s="677">
        <v>1</v>
      </c>
      <c r="L196" s="664">
        <v>1</v>
      </c>
      <c r="M196" s="665">
        <v>400.18</v>
      </c>
    </row>
    <row r="197" spans="1:13" ht="14.4" customHeight="1" x14ac:dyDescent="0.3">
      <c r="A197" s="660" t="s">
        <v>2743</v>
      </c>
      <c r="B197" s="661" t="s">
        <v>2669</v>
      </c>
      <c r="C197" s="661" t="s">
        <v>2287</v>
      </c>
      <c r="D197" s="661" t="s">
        <v>2288</v>
      </c>
      <c r="E197" s="661" t="s">
        <v>2289</v>
      </c>
      <c r="F197" s="664"/>
      <c r="G197" s="664"/>
      <c r="H197" s="677">
        <v>0</v>
      </c>
      <c r="I197" s="664">
        <v>1</v>
      </c>
      <c r="J197" s="664">
        <v>194.26</v>
      </c>
      <c r="K197" s="677">
        <v>1</v>
      </c>
      <c r="L197" s="664">
        <v>1</v>
      </c>
      <c r="M197" s="665">
        <v>194.26</v>
      </c>
    </row>
    <row r="198" spans="1:13" ht="14.4" customHeight="1" x14ac:dyDescent="0.3">
      <c r="A198" s="660" t="s">
        <v>2743</v>
      </c>
      <c r="B198" s="661" t="s">
        <v>2669</v>
      </c>
      <c r="C198" s="661" t="s">
        <v>2302</v>
      </c>
      <c r="D198" s="661" t="s">
        <v>2303</v>
      </c>
      <c r="E198" s="661" t="s">
        <v>2289</v>
      </c>
      <c r="F198" s="664"/>
      <c r="G198" s="664"/>
      <c r="H198" s="677">
        <v>0</v>
      </c>
      <c r="I198" s="664">
        <v>4</v>
      </c>
      <c r="J198" s="664">
        <v>777.04</v>
      </c>
      <c r="K198" s="677">
        <v>1</v>
      </c>
      <c r="L198" s="664">
        <v>4</v>
      </c>
      <c r="M198" s="665">
        <v>777.04</v>
      </c>
    </row>
    <row r="199" spans="1:13" ht="14.4" customHeight="1" x14ac:dyDescent="0.3">
      <c r="A199" s="660" t="s">
        <v>2744</v>
      </c>
      <c r="B199" s="661" t="s">
        <v>2612</v>
      </c>
      <c r="C199" s="661" t="s">
        <v>1538</v>
      </c>
      <c r="D199" s="661" t="s">
        <v>1539</v>
      </c>
      <c r="E199" s="661" t="s">
        <v>1540</v>
      </c>
      <c r="F199" s="664"/>
      <c r="G199" s="664"/>
      <c r="H199" s="677">
        <v>0</v>
      </c>
      <c r="I199" s="664">
        <v>1</v>
      </c>
      <c r="J199" s="664">
        <v>475.77</v>
      </c>
      <c r="K199" s="677">
        <v>1</v>
      </c>
      <c r="L199" s="664">
        <v>1</v>
      </c>
      <c r="M199" s="665">
        <v>475.77</v>
      </c>
    </row>
    <row r="200" spans="1:13" ht="14.4" customHeight="1" x14ac:dyDescent="0.3">
      <c r="A200" s="660" t="s">
        <v>2744</v>
      </c>
      <c r="B200" s="661" t="s">
        <v>2612</v>
      </c>
      <c r="C200" s="661" t="s">
        <v>1553</v>
      </c>
      <c r="D200" s="661" t="s">
        <v>1554</v>
      </c>
      <c r="E200" s="661" t="s">
        <v>2613</v>
      </c>
      <c r="F200" s="664"/>
      <c r="G200" s="664"/>
      <c r="H200" s="677">
        <v>0</v>
      </c>
      <c r="I200" s="664">
        <v>1</v>
      </c>
      <c r="J200" s="664">
        <v>1300.49</v>
      </c>
      <c r="K200" s="677">
        <v>1</v>
      </c>
      <c r="L200" s="664">
        <v>1</v>
      </c>
      <c r="M200" s="665">
        <v>1300.49</v>
      </c>
    </row>
    <row r="201" spans="1:13" ht="14.4" customHeight="1" x14ac:dyDescent="0.3">
      <c r="A201" s="660" t="s">
        <v>2744</v>
      </c>
      <c r="B201" s="661" t="s">
        <v>2620</v>
      </c>
      <c r="C201" s="661" t="s">
        <v>2828</v>
      </c>
      <c r="D201" s="661" t="s">
        <v>1447</v>
      </c>
      <c r="E201" s="661" t="s">
        <v>2829</v>
      </c>
      <c r="F201" s="664"/>
      <c r="G201" s="664"/>
      <c r="H201" s="677">
        <v>0</v>
      </c>
      <c r="I201" s="664">
        <v>2</v>
      </c>
      <c r="J201" s="664">
        <v>1086.78</v>
      </c>
      <c r="K201" s="677">
        <v>1</v>
      </c>
      <c r="L201" s="664">
        <v>2</v>
      </c>
      <c r="M201" s="665">
        <v>1086.78</v>
      </c>
    </row>
    <row r="202" spans="1:13" ht="14.4" customHeight="1" x14ac:dyDescent="0.3">
      <c r="A202" s="660" t="s">
        <v>2744</v>
      </c>
      <c r="B202" s="661" t="s">
        <v>2645</v>
      </c>
      <c r="C202" s="661" t="s">
        <v>3225</v>
      </c>
      <c r="D202" s="661" t="s">
        <v>1592</v>
      </c>
      <c r="E202" s="661" t="s">
        <v>2646</v>
      </c>
      <c r="F202" s="664"/>
      <c r="G202" s="664"/>
      <c r="H202" s="677"/>
      <c r="I202" s="664">
        <v>3</v>
      </c>
      <c r="J202" s="664">
        <v>0</v>
      </c>
      <c r="K202" s="677"/>
      <c r="L202" s="664">
        <v>3</v>
      </c>
      <c r="M202" s="665">
        <v>0</v>
      </c>
    </row>
    <row r="203" spans="1:13" ht="14.4" customHeight="1" x14ac:dyDescent="0.3">
      <c r="A203" s="660" t="s">
        <v>2745</v>
      </c>
      <c r="B203" s="661" t="s">
        <v>2647</v>
      </c>
      <c r="C203" s="661" t="s">
        <v>1435</v>
      </c>
      <c r="D203" s="661" t="s">
        <v>1436</v>
      </c>
      <c r="E203" s="661" t="s">
        <v>2649</v>
      </c>
      <c r="F203" s="664"/>
      <c r="G203" s="664"/>
      <c r="H203" s="677">
        <v>0</v>
      </c>
      <c r="I203" s="664">
        <v>1</v>
      </c>
      <c r="J203" s="664">
        <v>48.42</v>
      </c>
      <c r="K203" s="677">
        <v>1</v>
      </c>
      <c r="L203" s="664">
        <v>1</v>
      </c>
      <c r="M203" s="665">
        <v>48.42</v>
      </c>
    </row>
    <row r="204" spans="1:13" ht="14.4" customHeight="1" x14ac:dyDescent="0.3">
      <c r="A204" s="660" t="s">
        <v>2759</v>
      </c>
      <c r="B204" s="661" t="s">
        <v>2612</v>
      </c>
      <c r="C204" s="661" t="s">
        <v>1553</v>
      </c>
      <c r="D204" s="661" t="s">
        <v>1554</v>
      </c>
      <c r="E204" s="661" t="s">
        <v>2613</v>
      </c>
      <c r="F204" s="664"/>
      <c r="G204" s="664"/>
      <c r="H204" s="677">
        <v>0</v>
      </c>
      <c r="I204" s="664">
        <v>2</v>
      </c>
      <c r="J204" s="664">
        <v>2600.98</v>
      </c>
      <c r="K204" s="677">
        <v>1</v>
      </c>
      <c r="L204" s="664">
        <v>2</v>
      </c>
      <c r="M204" s="665">
        <v>2600.98</v>
      </c>
    </row>
    <row r="205" spans="1:13" ht="14.4" customHeight="1" x14ac:dyDescent="0.3">
      <c r="A205" s="660" t="s">
        <v>2759</v>
      </c>
      <c r="B205" s="661" t="s">
        <v>2612</v>
      </c>
      <c r="C205" s="661" t="s">
        <v>3044</v>
      </c>
      <c r="D205" s="661" t="s">
        <v>3045</v>
      </c>
      <c r="E205" s="661" t="s">
        <v>3046</v>
      </c>
      <c r="F205" s="664"/>
      <c r="G205" s="664"/>
      <c r="H205" s="677">
        <v>0</v>
      </c>
      <c r="I205" s="664">
        <v>1</v>
      </c>
      <c r="J205" s="664">
        <v>974.8</v>
      </c>
      <c r="K205" s="677">
        <v>1</v>
      </c>
      <c r="L205" s="664">
        <v>1</v>
      </c>
      <c r="M205" s="665">
        <v>974.8</v>
      </c>
    </row>
    <row r="206" spans="1:13" ht="14.4" customHeight="1" x14ac:dyDescent="0.3">
      <c r="A206" s="660" t="s">
        <v>2759</v>
      </c>
      <c r="B206" s="661" t="s">
        <v>2618</v>
      </c>
      <c r="C206" s="661" t="s">
        <v>2199</v>
      </c>
      <c r="D206" s="661" t="s">
        <v>2200</v>
      </c>
      <c r="E206" s="661" t="s">
        <v>2676</v>
      </c>
      <c r="F206" s="664"/>
      <c r="G206" s="664"/>
      <c r="H206" s="677">
        <v>0</v>
      </c>
      <c r="I206" s="664">
        <v>1</v>
      </c>
      <c r="J206" s="664">
        <v>50.85</v>
      </c>
      <c r="K206" s="677">
        <v>1</v>
      </c>
      <c r="L206" s="664">
        <v>1</v>
      </c>
      <c r="M206" s="665">
        <v>50.85</v>
      </c>
    </row>
    <row r="207" spans="1:13" ht="14.4" customHeight="1" x14ac:dyDescent="0.3">
      <c r="A207" s="660" t="s">
        <v>2759</v>
      </c>
      <c r="B207" s="661" t="s">
        <v>4085</v>
      </c>
      <c r="C207" s="661" t="s">
        <v>3053</v>
      </c>
      <c r="D207" s="661" t="s">
        <v>3054</v>
      </c>
      <c r="E207" s="661" t="s">
        <v>940</v>
      </c>
      <c r="F207" s="664"/>
      <c r="G207" s="664"/>
      <c r="H207" s="677">
        <v>0</v>
      </c>
      <c r="I207" s="664">
        <v>1</v>
      </c>
      <c r="J207" s="664">
        <v>184.74</v>
      </c>
      <c r="K207" s="677">
        <v>1</v>
      </c>
      <c r="L207" s="664">
        <v>1</v>
      </c>
      <c r="M207" s="665">
        <v>184.74</v>
      </c>
    </row>
    <row r="208" spans="1:13" ht="14.4" customHeight="1" x14ac:dyDescent="0.3">
      <c r="A208" s="660" t="s">
        <v>2759</v>
      </c>
      <c r="B208" s="661" t="s">
        <v>2620</v>
      </c>
      <c r="C208" s="661" t="s">
        <v>2859</v>
      </c>
      <c r="D208" s="661" t="s">
        <v>1447</v>
      </c>
      <c r="E208" s="661" t="s">
        <v>2622</v>
      </c>
      <c r="F208" s="664"/>
      <c r="G208" s="664"/>
      <c r="H208" s="677">
        <v>0</v>
      </c>
      <c r="I208" s="664">
        <v>2</v>
      </c>
      <c r="J208" s="664">
        <v>1630.2</v>
      </c>
      <c r="K208" s="677">
        <v>1</v>
      </c>
      <c r="L208" s="664">
        <v>2</v>
      </c>
      <c r="M208" s="665">
        <v>1630.2</v>
      </c>
    </row>
    <row r="209" spans="1:13" ht="14.4" customHeight="1" x14ac:dyDescent="0.3">
      <c r="A209" s="660" t="s">
        <v>2759</v>
      </c>
      <c r="B209" s="661" t="s">
        <v>2620</v>
      </c>
      <c r="C209" s="661" t="s">
        <v>3040</v>
      </c>
      <c r="D209" s="661" t="s">
        <v>1447</v>
      </c>
      <c r="E209" s="661" t="s">
        <v>3041</v>
      </c>
      <c r="F209" s="664"/>
      <c r="G209" s="664"/>
      <c r="H209" s="677"/>
      <c r="I209" s="664">
        <v>1</v>
      </c>
      <c r="J209" s="664">
        <v>0</v>
      </c>
      <c r="K209" s="677"/>
      <c r="L209" s="664">
        <v>1</v>
      </c>
      <c r="M209" s="665">
        <v>0</v>
      </c>
    </row>
    <row r="210" spans="1:13" ht="14.4" customHeight="1" x14ac:dyDescent="0.3">
      <c r="A210" s="660" t="s">
        <v>2759</v>
      </c>
      <c r="B210" s="661" t="s">
        <v>2620</v>
      </c>
      <c r="C210" s="661" t="s">
        <v>1480</v>
      </c>
      <c r="D210" s="661" t="s">
        <v>1481</v>
      </c>
      <c r="E210" s="661" t="s">
        <v>2622</v>
      </c>
      <c r="F210" s="664"/>
      <c r="G210" s="664"/>
      <c r="H210" s="677">
        <v>0</v>
      </c>
      <c r="I210" s="664">
        <v>4</v>
      </c>
      <c r="J210" s="664">
        <v>5542.48</v>
      </c>
      <c r="K210" s="677">
        <v>1</v>
      </c>
      <c r="L210" s="664">
        <v>4</v>
      </c>
      <c r="M210" s="665">
        <v>5542.48</v>
      </c>
    </row>
    <row r="211" spans="1:13" ht="14.4" customHeight="1" x14ac:dyDescent="0.3">
      <c r="A211" s="660" t="s">
        <v>2759</v>
      </c>
      <c r="B211" s="661" t="s">
        <v>2620</v>
      </c>
      <c r="C211" s="661" t="s">
        <v>1487</v>
      </c>
      <c r="D211" s="661" t="s">
        <v>1481</v>
      </c>
      <c r="E211" s="661" t="s">
        <v>2623</v>
      </c>
      <c r="F211" s="664"/>
      <c r="G211" s="664"/>
      <c r="H211" s="677">
        <v>0</v>
      </c>
      <c r="I211" s="664">
        <v>1</v>
      </c>
      <c r="J211" s="664">
        <v>2309.36</v>
      </c>
      <c r="K211" s="677">
        <v>1</v>
      </c>
      <c r="L211" s="664">
        <v>1</v>
      </c>
      <c r="M211" s="665">
        <v>2309.36</v>
      </c>
    </row>
    <row r="212" spans="1:13" ht="14.4" customHeight="1" x14ac:dyDescent="0.3">
      <c r="A212" s="660" t="s">
        <v>2759</v>
      </c>
      <c r="B212" s="661" t="s">
        <v>4087</v>
      </c>
      <c r="C212" s="661" t="s">
        <v>3027</v>
      </c>
      <c r="D212" s="661" t="s">
        <v>3028</v>
      </c>
      <c r="E212" s="661" t="s">
        <v>3029</v>
      </c>
      <c r="F212" s="664"/>
      <c r="G212" s="664"/>
      <c r="H212" s="677">
        <v>0</v>
      </c>
      <c r="I212" s="664">
        <v>1</v>
      </c>
      <c r="J212" s="664">
        <v>29.27</v>
      </c>
      <c r="K212" s="677">
        <v>1</v>
      </c>
      <c r="L212" s="664">
        <v>1</v>
      </c>
      <c r="M212" s="665">
        <v>29.27</v>
      </c>
    </row>
    <row r="213" spans="1:13" ht="14.4" customHeight="1" x14ac:dyDescent="0.3">
      <c r="A213" s="660" t="s">
        <v>2759</v>
      </c>
      <c r="B213" s="661" t="s">
        <v>2690</v>
      </c>
      <c r="C213" s="661" t="s">
        <v>3037</v>
      </c>
      <c r="D213" s="661" t="s">
        <v>2274</v>
      </c>
      <c r="E213" s="661" t="s">
        <v>3038</v>
      </c>
      <c r="F213" s="664"/>
      <c r="G213" s="664"/>
      <c r="H213" s="677">
        <v>0</v>
      </c>
      <c r="I213" s="664">
        <v>1</v>
      </c>
      <c r="J213" s="664">
        <v>48.37</v>
      </c>
      <c r="K213" s="677">
        <v>1</v>
      </c>
      <c r="L213" s="664">
        <v>1</v>
      </c>
      <c r="M213" s="665">
        <v>48.37</v>
      </c>
    </row>
    <row r="214" spans="1:13" ht="14.4" customHeight="1" x14ac:dyDescent="0.3">
      <c r="A214" s="660" t="s">
        <v>2759</v>
      </c>
      <c r="B214" s="661" t="s">
        <v>4088</v>
      </c>
      <c r="C214" s="661" t="s">
        <v>3000</v>
      </c>
      <c r="D214" s="661" t="s">
        <v>3001</v>
      </c>
      <c r="E214" s="661" t="s">
        <v>2790</v>
      </c>
      <c r="F214" s="664"/>
      <c r="G214" s="664"/>
      <c r="H214" s="677">
        <v>0</v>
      </c>
      <c r="I214" s="664">
        <v>2</v>
      </c>
      <c r="J214" s="664">
        <v>341.04</v>
      </c>
      <c r="K214" s="677">
        <v>1</v>
      </c>
      <c r="L214" s="664">
        <v>2</v>
      </c>
      <c r="M214" s="665">
        <v>341.04</v>
      </c>
    </row>
    <row r="215" spans="1:13" ht="14.4" customHeight="1" x14ac:dyDescent="0.3">
      <c r="A215" s="660" t="s">
        <v>2759</v>
      </c>
      <c r="B215" s="661" t="s">
        <v>4089</v>
      </c>
      <c r="C215" s="661" t="s">
        <v>3034</v>
      </c>
      <c r="D215" s="661" t="s">
        <v>3035</v>
      </c>
      <c r="E215" s="661" t="s">
        <v>989</v>
      </c>
      <c r="F215" s="664"/>
      <c r="G215" s="664"/>
      <c r="H215" s="677">
        <v>0</v>
      </c>
      <c r="I215" s="664">
        <v>1</v>
      </c>
      <c r="J215" s="664">
        <v>113.66</v>
      </c>
      <c r="K215" s="677">
        <v>1</v>
      </c>
      <c r="L215" s="664">
        <v>1</v>
      </c>
      <c r="M215" s="665">
        <v>113.66</v>
      </c>
    </row>
    <row r="216" spans="1:13" ht="14.4" customHeight="1" x14ac:dyDescent="0.3">
      <c r="A216" s="660" t="s">
        <v>2746</v>
      </c>
      <c r="B216" s="661" t="s">
        <v>2612</v>
      </c>
      <c r="C216" s="661" t="s">
        <v>1538</v>
      </c>
      <c r="D216" s="661" t="s">
        <v>1539</v>
      </c>
      <c r="E216" s="661" t="s">
        <v>1540</v>
      </c>
      <c r="F216" s="664"/>
      <c r="G216" s="664"/>
      <c r="H216" s="677">
        <v>0</v>
      </c>
      <c r="I216" s="664">
        <v>24</v>
      </c>
      <c r="J216" s="664">
        <v>11418.480000000003</v>
      </c>
      <c r="K216" s="677">
        <v>1</v>
      </c>
      <c r="L216" s="664">
        <v>24</v>
      </c>
      <c r="M216" s="665">
        <v>11418.480000000003</v>
      </c>
    </row>
    <row r="217" spans="1:13" ht="14.4" customHeight="1" x14ac:dyDescent="0.3">
      <c r="A217" s="660" t="s">
        <v>2746</v>
      </c>
      <c r="B217" s="661" t="s">
        <v>2612</v>
      </c>
      <c r="C217" s="661" t="s">
        <v>1553</v>
      </c>
      <c r="D217" s="661" t="s">
        <v>1554</v>
      </c>
      <c r="E217" s="661" t="s">
        <v>2613</v>
      </c>
      <c r="F217" s="664"/>
      <c r="G217" s="664"/>
      <c r="H217" s="677">
        <v>0</v>
      </c>
      <c r="I217" s="664">
        <v>13</v>
      </c>
      <c r="J217" s="664">
        <v>16906.370000000003</v>
      </c>
      <c r="K217" s="677">
        <v>1</v>
      </c>
      <c r="L217" s="664">
        <v>13</v>
      </c>
      <c r="M217" s="665">
        <v>16906.370000000003</v>
      </c>
    </row>
    <row r="218" spans="1:13" ht="14.4" customHeight="1" x14ac:dyDescent="0.3">
      <c r="A218" s="660" t="s">
        <v>2746</v>
      </c>
      <c r="B218" s="661" t="s">
        <v>2614</v>
      </c>
      <c r="C218" s="661" t="s">
        <v>3215</v>
      </c>
      <c r="D218" s="661" t="s">
        <v>3216</v>
      </c>
      <c r="E218" s="661" t="s">
        <v>3217</v>
      </c>
      <c r="F218" s="664"/>
      <c r="G218" s="664"/>
      <c r="H218" s="677">
        <v>0</v>
      </c>
      <c r="I218" s="664">
        <v>4</v>
      </c>
      <c r="J218" s="664">
        <v>5201.96</v>
      </c>
      <c r="K218" s="677">
        <v>1</v>
      </c>
      <c r="L218" s="664">
        <v>4</v>
      </c>
      <c r="M218" s="665">
        <v>5201.96</v>
      </c>
    </row>
    <row r="219" spans="1:13" ht="14.4" customHeight="1" x14ac:dyDescent="0.3">
      <c r="A219" s="660" t="s">
        <v>2746</v>
      </c>
      <c r="B219" s="661" t="s">
        <v>2620</v>
      </c>
      <c r="C219" s="661" t="s">
        <v>2859</v>
      </c>
      <c r="D219" s="661" t="s">
        <v>1447</v>
      </c>
      <c r="E219" s="661" t="s">
        <v>2622</v>
      </c>
      <c r="F219" s="664"/>
      <c r="G219" s="664"/>
      <c r="H219" s="677">
        <v>0</v>
      </c>
      <c r="I219" s="664">
        <v>6</v>
      </c>
      <c r="J219" s="664">
        <v>4890.6000000000004</v>
      </c>
      <c r="K219" s="677">
        <v>1</v>
      </c>
      <c r="L219" s="664">
        <v>6</v>
      </c>
      <c r="M219" s="665">
        <v>4890.6000000000004</v>
      </c>
    </row>
    <row r="220" spans="1:13" ht="14.4" customHeight="1" x14ac:dyDescent="0.3">
      <c r="A220" s="660" t="s">
        <v>2746</v>
      </c>
      <c r="B220" s="661" t="s">
        <v>2698</v>
      </c>
      <c r="C220" s="661" t="s">
        <v>2312</v>
      </c>
      <c r="D220" s="661" t="s">
        <v>2313</v>
      </c>
      <c r="E220" s="661" t="s">
        <v>3605</v>
      </c>
      <c r="F220" s="664"/>
      <c r="G220" s="664"/>
      <c r="H220" s="677">
        <v>0</v>
      </c>
      <c r="I220" s="664">
        <v>1</v>
      </c>
      <c r="J220" s="664">
        <v>66.819999999999993</v>
      </c>
      <c r="K220" s="677">
        <v>1</v>
      </c>
      <c r="L220" s="664">
        <v>1</v>
      </c>
      <c r="M220" s="665">
        <v>66.819999999999993</v>
      </c>
    </row>
    <row r="221" spans="1:13" ht="14.4" customHeight="1" x14ac:dyDescent="0.3">
      <c r="A221" s="660" t="s">
        <v>2746</v>
      </c>
      <c r="B221" s="661" t="s">
        <v>2700</v>
      </c>
      <c r="C221" s="661" t="s">
        <v>3593</v>
      </c>
      <c r="D221" s="661" t="s">
        <v>3594</v>
      </c>
      <c r="E221" s="661" t="s">
        <v>3595</v>
      </c>
      <c r="F221" s="664">
        <v>2</v>
      </c>
      <c r="G221" s="664">
        <v>8194.4</v>
      </c>
      <c r="H221" s="677">
        <v>1</v>
      </c>
      <c r="I221" s="664"/>
      <c r="J221" s="664"/>
      <c r="K221" s="677">
        <v>0</v>
      </c>
      <c r="L221" s="664">
        <v>2</v>
      </c>
      <c r="M221" s="665">
        <v>8194.4</v>
      </c>
    </row>
    <row r="222" spans="1:13" ht="14.4" customHeight="1" x14ac:dyDescent="0.3">
      <c r="A222" s="660" t="s">
        <v>2746</v>
      </c>
      <c r="B222" s="661" t="s">
        <v>4072</v>
      </c>
      <c r="C222" s="661" t="s">
        <v>2974</v>
      </c>
      <c r="D222" s="661" t="s">
        <v>2975</v>
      </c>
      <c r="E222" s="661" t="s">
        <v>2976</v>
      </c>
      <c r="F222" s="664"/>
      <c r="G222" s="664"/>
      <c r="H222" s="677"/>
      <c r="I222" s="664">
        <v>3</v>
      </c>
      <c r="J222" s="664">
        <v>0</v>
      </c>
      <c r="K222" s="677"/>
      <c r="L222" s="664">
        <v>3</v>
      </c>
      <c r="M222" s="665">
        <v>0</v>
      </c>
    </row>
    <row r="223" spans="1:13" ht="14.4" customHeight="1" x14ac:dyDescent="0.3">
      <c r="A223" s="660" t="s">
        <v>2746</v>
      </c>
      <c r="B223" s="661" t="s">
        <v>4072</v>
      </c>
      <c r="C223" s="661" t="s">
        <v>3175</v>
      </c>
      <c r="D223" s="661" t="s">
        <v>2975</v>
      </c>
      <c r="E223" s="661" t="s">
        <v>3176</v>
      </c>
      <c r="F223" s="664"/>
      <c r="G223" s="664"/>
      <c r="H223" s="677">
        <v>0</v>
      </c>
      <c r="I223" s="664">
        <v>4</v>
      </c>
      <c r="J223" s="664">
        <v>1969.2</v>
      </c>
      <c r="K223" s="677">
        <v>1</v>
      </c>
      <c r="L223" s="664">
        <v>4</v>
      </c>
      <c r="M223" s="665">
        <v>1969.2</v>
      </c>
    </row>
    <row r="224" spans="1:13" ht="14.4" customHeight="1" x14ac:dyDescent="0.3">
      <c r="A224" s="660" t="s">
        <v>2746</v>
      </c>
      <c r="B224" s="661" t="s">
        <v>4079</v>
      </c>
      <c r="C224" s="661" t="s">
        <v>3486</v>
      </c>
      <c r="D224" s="661" t="s">
        <v>3487</v>
      </c>
      <c r="E224" s="661" t="s">
        <v>3111</v>
      </c>
      <c r="F224" s="664"/>
      <c r="G224" s="664"/>
      <c r="H224" s="677">
        <v>0</v>
      </c>
      <c r="I224" s="664">
        <v>1</v>
      </c>
      <c r="J224" s="664">
        <v>206.89</v>
      </c>
      <c r="K224" s="677">
        <v>1</v>
      </c>
      <c r="L224" s="664">
        <v>1</v>
      </c>
      <c r="M224" s="665">
        <v>206.89</v>
      </c>
    </row>
    <row r="225" spans="1:13" ht="14.4" customHeight="1" x14ac:dyDescent="0.3">
      <c r="A225" s="660" t="s">
        <v>2746</v>
      </c>
      <c r="B225" s="661" t="s">
        <v>2645</v>
      </c>
      <c r="C225" s="661" t="s">
        <v>1591</v>
      </c>
      <c r="D225" s="661" t="s">
        <v>1592</v>
      </c>
      <c r="E225" s="661" t="s">
        <v>2646</v>
      </c>
      <c r="F225" s="664"/>
      <c r="G225" s="664"/>
      <c r="H225" s="677">
        <v>0</v>
      </c>
      <c r="I225" s="664">
        <v>18</v>
      </c>
      <c r="J225" s="664">
        <v>13852.800000000001</v>
      </c>
      <c r="K225" s="677">
        <v>1</v>
      </c>
      <c r="L225" s="664">
        <v>18</v>
      </c>
      <c r="M225" s="665">
        <v>13852.800000000001</v>
      </c>
    </row>
    <row r="226" spans="1:13" ht="14.4" customHeight="1" x14ac:dyDescent="0.3">
      <c r="A226" s="660" t="s">
        <v>2746</v>
      </c>
      <c r="B226" s="661" t="s">
        <v>2645</v>
      </c>
      <c r="C226" s="661" t="s">
        <v>3225</v>
      </c>
      <c r="D226" s="661" t="s">
        <v>1592</v>
      </c>
      <c r="E226" s="661" t="s">
        <v>2646</v>
      </c>
      <c r="F226" s="664"/>
      <c r="G226" s="664"/>
      <c r="H226" s="677"/>
      <c r="I226" s="664">
        <v>9</v>
      </c>
      <c r="J226" s="664">
        <v>0</v>
      </c>
      <c r="K226" s="677"/>
      <c r="L226" s="664">
        <v>9</v>
      </c>
      <c r="M226" s="665">
        <v>0</v>
      </c>
    </row>
    <row r="227" spans="1:13" ht="14.4" customHeight="1" x14ac:dyDescent="0.3">
      <c r="A227" s="660" t="s">
        <v>2746</v>
      </c>
      <c r="B227" s="661" t="s">
        <v>2647</v>
      </c>
      <c r="C227" s="661" t="s">
        <v>3364</v>
      </c>
      <c r="D227" s="661" t="s">
        <v>1436</v>
      </c>
      <c r="E227" s="661" t="s">
        <v>3365</v>
      </c>
      <c r="F227" s="664"/>
      <c r="G227" s="664"/>
      <c r="H227" s="677"/>
      <c r="I227" s="664">
        <v>2</v>
      </c>
      <c r="J227" s="664">
        <v>0</v>
      </c>
      <c r="K227" s="677"/>
      <c r="L227" s="664">
        <v>2</v>
      </c>
      <c r="M227" s="665">
        <v>0</v>
      </c>
    </row>
    <row r="228" spans="1:13" ht="14.4" customHeight="1" x14ac:dyDescent="0.3">
      <c r="A228" s="660" t="s">
        <v>2746</v>
      </c>
      <c r="B228" s="661" t="s">
        <v>2665</v>
      </c>
      <c r="C228" s="661" t="s">
        <v>3590</v>
      </c>
      <c r="D228" s="661" t="s">
        <v>1546</v>
      </c>
      <c r="E228" s="661" t="s">
        <v>3591</v>
      </c>
      <c r="F228" s="664"/>
      <c r="G228" s="664"/>
      <c r="H228" s="677">
        <v>0</v>
      </c>
      <c r="I228" s="664">
        <v>2</v>
      </c>
      <c r="J228" s="664">
        <v>528</v>
      </c>
      <c r="K228" s="677">
        <v>1</v>
      </c>
      <c r="L228" s="664">
        <v>2</v>
      </c>
      <c r="M228" s="665">
        <v>528</v>
      </c>
    </row>
    <row r="229" spans="1:13" ht="14.4" customHeight="1" x14ac:dyDescent="0.3">
      <c r="A229" s="660" t="s">
        <v>2746</v>
      </c>
      <c r="B229" s="661" t="s">
        <v>2665</v>
      </c>
      <c r="C229" s="661" t="s">
        <v>1545</v>
      </c>
      <c r="D229" s="661" t="s">
        <v>1546</v>
      </c>
      <c r="E229" s="661" t="s">
        <v>2666</v>
      </c>
      <c r="F229" s="664"/>
      <c r="G229" s="664"/>
      <c r="H229" s="677">
        <v>0</v>
      </c>
      <c r="I229" s="664">
        <v>3</v>
      </c>
      <c r="J229" s="664">
        <v>396</v>
      </c>
      <c r="K229" s="677">
        <v>1</v>
      </c>
      <c r="L229" s="664">
        <v>3</v>
      </c>
      <c r="M229" s="665">
        <v>396</v>
      </c>
    </row>
    <row r="230" spans="1:13" ht="14.4" customHeight="1" x14ac:dyDescent="0.3">
      <c r="A230" s="660" t="s">
        <v>2747</v>
      </c>
      <c r="B230" s="661" t="s">
        <v>2612</v>
      </c>
      <c r="C230" s="661" t="s">
        <v>2862</v>
      </c>
      <c r="D230" s="661" t="s">
        <v>2863</v>
      </c>
      <c r="E230" s="661" t="s">
        <v>2864</v>
      </c>
      <c r="F230" s="664"/>
      <c r="G230" s="664"/>
      <c r="H230" s="677">
        <v>0</v>
      </c>
      <c r="I230" s="664">
        <v>1</v>
      </c>
      <c r="J230" s="664">
        <v>1300.49</v>
      </c>
      <c r="K230" s="677">
        <v>1</v>
      </c>
      <c r="L230" s="664">
        <v>1</v>
      </c>
      <c r="M230" s="665">
        <v>1300.49</v>
      </c>
    </row>
    <row r="231" spans="1:13" ht="14.4" customHeight="1" x14ac:dyDescent="0.3">
      <c r="A231" s="660" t="s">
        <v>2747</v>
      </c>
      <c r="B231" s="661" t="s">
        <v>2620</v>
      </c>
      <c r="C231" s="661" t="s">
        <v>2859</v>
      </c>
      <c r="D231" s="661" t="s">
        <v>1447</v>
      </c>
      <c r="E231" s="661" t="s">
        <v>2622</v>
      </c>
      <c r="F231" s="664"/>
      <c r="G231" s="664"/>
      <c r="H231" s="677">
        <v>0</v>
      </c>
      <c r="I231" s="664">
        <v>1</v>
      </c>
      <c r="J231" s="664">
        <v>815.1</v>
      </c>
      <c r="K231" s="677">
        <v>1</v>
      </c>
      <c r="L231" s="664">
        <v>1</v>
      </c>
      <c r="M231" s="665">
        <v>815.1</v>
      </c>
    </row>
    <row r="232" spans="1:13" ht="14.4" customHeight="1" x14ac:dyDescent="0.3">
      <c r="A232" s="660" t="s">
        <v>2747</v>
      </c>
      <c r="B232" s="661" t="s">
        <v>2634</v>
      </c>
      <c r="C232" s="661" t="s">
        <v>1659</v>
      </c>
      <c r="D232" s="661" t="s">
        <v>1687</v>
      </c>
      <c r="E232" s="661" t="s">
        <v>2635</v>
      </c>
      <c r="F232" s="664"/>
      <c r="G232" s="664"/>
      <c r="H232" s="677">
        <v>0</v>
      </c>
      <c r="I232" s="664">
        <v>1</v>
      </c>
      <c r="J232" s="664">
        <v>154.36000000000001</v>
      </c>
      <c r="K232" s="677">
        <v>1</v>
      </c>
      <c r="L232" s="664">
        <v>1</v>
      </c>
      <c r="M232" s="665">
        <v>154.36000000000001</v>
      </c>
    </row>
    <row r="233" spans="1:13" ht="14.4" customHeight="1" x14ac:dyDescent="0.3">
      <c r="A233" s="660" t="s">
        <v>2748</v>
      </c>
      <c r="B233" s="661" t="s">
        <v>2612</v>
      </c>
      <c r="C233" s="661" t="s">
        <v>1538</v>
      </c>
      <c r="D233" s="661" t="s">
        <v>1539</v>
      </c>
      <c r="E233" s="661" t="s">
        <v>1540</v>
      </c>
      <c r="F233" s="664"/>
      <c r="G233" s="664"/>
      <c r="H233" s="677">
        <v>0</v>
      </c>
      <c r="I233" s="664">
        <v>1</v>
      </c>
      <c r="J233" s="664">
        <v>475.77</v>
      </c>
      <c r="K233" s="677">
        <v>1</v>
      </c>
      <c r="L233" s="664">
        <v>1</v>
      </c>
      <c r="M233" s="665">
        <v>475.77</v>
      </c>
    </row>
    <row r="234" spans="1:13" ht="14.4" customHeight="1" x14ac:dyDescent="0.3">
      <c r="A234" s="660" t="s">
        <v>2748</v>
      </c>
      <c r="B234" s="661" t="s">
        <v>2612</v>
      </c>
      <c r="C234" s="661" t="s">
        <v>1553</v>
      </c>
      <c r="D234" s="661" t="s">
        <v>1554</v>
      </c>
      <c r="E234" s="661" t="s">
        <v>2613</v>
      </c>
      <c r="F234" s="664"/>
      <c r="G234" s="664"/>
      <c r="H234" s="677">
        <v>0</v>
      </c>
      <c r="I234" s="664">
        <v>1</v>
      </c>
      <c r="J234" s="664">
        <v>1300.49</v>
      </c>
      <c r="K234" s="677">
        <v>1</v>
      </c>
      <c r="L234" s="664">
        <v>1</v>
      </c>
      <c r="M234" s="665">
        <v>1300.49</v>
      </c>
    </row>
    <row r="235" spans="1:13" ht="14.4" customHeight="1" x14ac:dyDescent="0.3">
      <c r="A235" s="660" t="s">
        <v>2748</v>
      </c>
      <c r="B235" s="661" t="s">
        <v>2612</v>
      </c>
      <c r="C235" s="661" t="s">
        <v>2862</v>
      </c>
      <c r="D235" s="661" t="s">
        <v>2863</v>
      </c>
      <c r="E235" s="661" t="s">
        <v>2864</v>
      </c>
      <c r="F235" s="664"/>
      <c r="G235" s="664"/>
      <c r="H235" s="677">
        <v>0</v>
      </c>
      <c r="I235" s="664">
        <v>1</v>
      </c>
      <c r="J235" s="664">
        <v>1300.49</v>
      </c>
      <c r="K235" s="677">
        <v>1</v>
      </c>
      <c r="L235" s="664">
        <v>1</v>
      </c>
      <c r="M235" s="665">
        <v>1300.49</v>
      </c>
    </row>
    <row r="236" spans="1:13" ht="14.4" customHeight="1" x14ac:dyDescent="0.3">
      <c r="A236" s="660" t="s">
        <v>2748</v>
      </c>
      <c r="B236" s="661" t="s">
        <v>2620</v>
      </c>
      <c r="C236" s="661" t="s">
        <v>1480</v>
      </c>
      <c r="D236" s="661" t="s">
        <v>1481</v>
      </c>
      <c r="E236" s="661" t="s">
        <v>2622</v>
      </c>
      <c r="F236" s="664"/>
      <c r="G236" s="664"/>
      <c r="H236" s="677">
        <v>0</v>
      </c>
      <c r="I236" s="664">
        <v>2</v>
      </c>
      <c r="J236" s="664">
        <v>2771.24</v>
      </c>
      <c r="K236" s="677">
        <v>1</v>
      </c>
      <c r="L236" s="664">
        <v>2</v>
      </c>
      <c r="M236" s="665">
        <v>2771.24</v>
      </c>
    </row>
    <row r="237" spans="1:13" ht="14.4" customHeight="1" x14ac:dyDescent="0.3">
      <c r="A237" s="660" t="s">
        <v>2748</v>
      </c>
      <c r="B237" s="661" t="s">
        <v>2626</v>
      </c>
      <c r="C237" s="661" t="s">
        <v>1458</v>
      </c>
      <c r="D237" s="661" t="s">
        <v>1459</v>
      </c>
      <c r="E237" s="661" t="s">
        <v>989</v>
      </c>
      <c r="F237" s="664"/>
      <c r="G237" s="664"/>
      <c r="H237" s="677">
        <v>0</v>
      </c>
      <c r="I237" s="664">
        <v>1</v>
      </c>
      <c r="J237" s="664">
        <v>35.11</v>
      </c>
      <c r="K237" s="677">
        <v>1</v>
      </c>
      <c r="L237" s="664">
        <v>1</v>
      </c>
      <c r="M237" s="665">
        <v>35.11</v>
      </c>
    </row>
    <row r="238" spans="1:13" ht="14.4" customHeight="1" x14ac:dyDescent="0.3">
      <c r="A238" s="660" t="s">
        <v>2748</v>
      </c>
      <c r="B238" s="661" t="s">
        <v>2628</v>
      </c>
      <c r="C238" s="661" t="s">
        <v>1512</v>
      </c>
      <c r="D238" s="661" t="s">
        <v>1513</v>
      </c>
      <c r="E238" s="661" t="s">
        <v>1514</v>
      </c>
      <c r="F238" s="664"/>
      <c r="G238" s="664"/>
      <c r="H238" s="677">
        <v>0</v>
      </c>
      <c r="I238" s="664">
        <v>1</v>
      </c>
      <c r="J238" s="664">
        <v>48.27</v>
      </c>
      <c r="K238" s="677">
        <v>1</v>
      </c>
      <c r="L238" s="664">
        <v>1</v>
      </c>
      <c r="M238" s="665">
        <v>48.27</v>
      </c>
    </row>
    <row r="239" spans="1:13" ht="14.4" customHeight="1" x14ac:dyDescent="0.3">
      <c r="A239" s="660" t="s">
        <v>2748</v>
      </c>
      <c r="B239" s="661" t="s">
        <v>4090</v>
      </c>
      <c r="C239" s="661" t="s">
        <v>2885</v>
      </c>
      <c r="D239" s="661" t="s">
        <v>2886</v>
      </c>
      <c r="E239" s="661" t="s">
        <v>2887</v>
      </c>
      <c r="F239" s="664"/>
      <c r="G239" s="664"/>
      <c r="H239" s="677">
        <v>0</v>
      </c>
      <c r="I239" s="664">
        <v>1</v>
      </c>
      <c r="J239" s="664">
        <v>157.01</v>
      </c>
      <c r="K239" s="677">
        <v>1</v>
      </c>
      <c r="L239" s="664">
        <v>1</v>
      </c>
      <c r="M239" s="665">
        <v>157.01</v>
      </c>
    </row>
    <row r="240" spans="1:13" ht="14.4" customHeight="1" x14ac:dyDescent="0.3">
      <c r="A240" s="660" t="s">
        <v>2748</v>
      </c>
      <c r="B240" s="661" t="s">
        <v>2660</v>
      </c>
      <c r="C240" s="661" t="s">
        <v>1494</v>
      </c>
      <c r="D240" s="661" t="s">
        <v>2661</v>
      </c>
      <c r="E240" s="661" t="s">
        <v>2662</v>
      </c>
      <c r="F240" s="664"/>
      <c r="G240" s="664"/>
      <c r="H240" s="677">
        <v>0</v>
      </c>
      <c r="I240" s="664">
        <v>1</v>
      </c>
      <c r="J240" s="664">
        <v>6.68</v>
      </c>
      <c r="K240" s="677">
        <v>1</v>
      </c>
      <c r="L240" s="664">
        <v>1</v>
      </c>
      <c r="M240" s="665">
        <v>6.68</v>
      </c>
    </row>
    <row r="241" spans="1:13" ht="14.4" customHeight="1" x14ac:dyDescent="0.3">
      <c r="A241" s="660" t="s">
        <v>2748</v>
      </c>
      <c r="B241" s="661" t="s">
        <v>2660</v>
      </c>
      <c r="C241" s="661" t="s">
        <v>1542</v>
      </c>
      <c r="D241" s="661" t="s">
        <v>2663</v>
      </c>
      <c r="E241" s="661" t="s">
        <v>2664</v>
      </c>
      <c r="F241" s="664"/>
      <c r="G241" s="664"/>
      <c r="H241" s="677">
        <v>0</v>
      </c>
      <c r="I241" s="664">
        <v>2</v>
      </c>
      <c r="J241" s="664">
        <v>20.52</v>
      </c>
      <c r="K241" s="677">
        <v>1</v>
      </c>
      <c r="L241" s="664">
        <v>2</v>
      </c>
      <c r="M241" s="665">
        <v>20.52</v>
      </c>
    </row>
    <row r="242" spans="1:13" ht="14.4" customHeight="1" x14ac:dyDescent="0.3">
      <c r="A242" s="660" t="s">
        <v>2749</v>
      </c>
      <c r="B242" s="661" t="s">
        <v>2612</v>
      </c>
      <c r="C242" s="661" t="s">
        <v>1553</v>
      </c>
      <c r="D242" s="661" t="s">
        <v>1554</v>
      </c>
      <c r="E242" s="661" t="s">
        <v>2613</v>
      </c>
      <c r="F242" s="664"/>
      <c r="G242" s="664"/>
      <c r="H242" s="677">
        <v>0</v>
      </c>
      <c r="I242" s="664">
        <v>9</v>
      </c>
      <c r="J242" s="664">
        <v>11704.41</v>
      </c>
      <c r="K242" s="677">
        <v>1</v>
      </c>
      <c r="L242" s="664">
        <v>9</v>
      </c>
      <c r="M242" s="665">
        <v>11704.41</v>
      </c>
    </row>
    <row r="243" spans="1:13" ht="14.4" customHeight="1" x14ac:dyDescent="0.3">
      <c r="A243" s="660" t="s">
        <v>2749</v>
      </c>
      <c r="B243" s="661" t="s">
        <v>4085</v>
      </c>
      <c r="C243" s="661" t="s">
        <v>2929</v>
      </c>
      <c r="D243" s="661" t="s">
        <v>2930</v>
      </c>
      <c r="E243" s="661" t="s">
        <v>2931</v>
      </c>
      <c r="F243" s="664"/>
      <c r="G243" s="664"/>
      <c r="H243" s="677">
        <v>0</v>
      </c>
      <c r="I243" s="664">
        <v>1</v>
      </c>
      <c r="J243" s="664">
        <v>120.61</v>
      </c>
      <c r="K243" s="677">
        <v>1</v>
      </c>
      <c r="L243" s="664">
        <v>1</v>
      </c>
      <c r="M243" s="665">
        <v>120.61</v>
      </c>
    </row>
    <row r="244" spans="1:13" ht="14.4" customHeight="1" x14ac:dyDescent="0.3">
      <c r="A244" s="660" t="s">
        <v>2749</v>
      </c>
      <c r="B244" s="661" t="s">
        <v>2620</v>
      </c>
      <c r="C244" s="661" t="s">
        <v>2859</v>
      </c>
      <c r="D244" s="661" t="s">
        <v>1447</v>
      </c>
      <c r="E244" s="661" t="s">
        <v>2622</v>
      </c>
      <c r="F244" s="664"/>
      <c r="G244" s="664"/>
      <c r="H244" s="677">
        <v>0</v>
      </c>
      <c r="I244" s="664">
        <v>4</v>
      </c>
      <c r="J244" s="664">
        <v>3260.4</v>
      </c>
      <c r="K244" s="677">
        <v>1</v>
      </c>
      <c r="L244" s="664">
        <v>4</v>
      </c>
      <c r="M244" s="665">
        <v>3260.4</v>
      </c>
    </row>
    <row r="245" spans="1:13" ht="14.4" customHeight="1" x14ac:dyDescent="0.3">
      <c r="A245" s="660" t="s">
        <v>2749</v>
      </c>
      <c r="B245" s="661" t="s">
        <v>2620</v>
      </c>
      <c r="C245" s="661" t="s">
        <v>1484</v>
      </c>
      <c r="D245" s="661" t="s">
        <v>1481</v>
      </c>
      <c r="E245" s="661" t="s">
        <v>1448</v>
      </c>
      <c r="F245" s="664"/>
      <c r="G245" s="664"/>
      <c r="H245" s="677">
        <v>0</v>
      </c>
      <c r="I245" s="664">
        <v>1</v>
      </c>
      <c r="J245" s="664">
        <v>1847.49</v>
      </c>
      <c r="K245" s="677">
        <v>1</v>
      </c>
      <c r="L245" s="664">
        <v>1</v>
      </c>
      <c r="M245" s="665">
        <v>1847.49</v>
      </c>
    </row>
    <row r="246" spans="1:13" ht="14.4" customHeight="1" x14ac:dyDescent="0.3">
      <c r="A246" s="660" t="s">
        <v>2749</v>
      </c>
      <c r="B246" s="661" t="s">
        <v>2634</v>
      </c>
      <c r="C246" s="661" t="s">
        <v>1659</v>
      </c>
      <c r="D246" s="661" t="s">
        <v>1687</v>
      </c>
      <c r="E246" s="661" t="s">
        <v>2635</v>
      </c>
      <c r="F246" s="664"/>
      <c r="G246" s="664"/>
      <c r="H246" s="677">
        <v>0</v>
      </c>
      <c r="I246" s="664">
        <v>6</v>
      </c>
      <c r="J246" s="664">
        <v>926.16000000000008</v>
      </c>
      <c r="K246" s="677">
        <v>1</v>
      </c>
      <c r="L246" s="664">
        <v>6</v>
      </c>
      <c r="M246" s="665">
        <v>926.16000000000008</v>
      </c>
    </row>
    <row r="247" spans="1:13" ht="14.4" customHeight="1" x14ac:dyDescent="0.3">
      <c r="A247" s="660" t="s">
        <v>2749</v>
      </c>
      <c r="B247" s="661" t="s">
        <v>2645</v>
      </c>
      <c r="C247" s="661" t="s">
        <v>1591</v>
      </c>
      <c r="D247" s="661" t="s">
        <v>1592</v>
      </c>
      <c r="E247" s="661" t="s">
        <v>2646</v>
      </c>
      <c r="F247" s="664"/>
      <c r="G247" s="664"/>
      <c r="H247" s="677">
        <v>0</v>
      </c>
      <c r="I247" s="664">
        <v>10</v>
      </c>
      <c r="J247" s="664">
        <v>7696.0000000000009</v>
      </c>
      <c r="K247" s="677">
        <v>1</v>
      </c>
      <c r="L247" s="664">
        <v>10</v>
      </c>
      <c r="M247" s="665">
        <v>7696.0000000000009</v>
      </c>
    </row>
    <row r="248" spans="1:13" ht="14.4" customHeight="1" x14ac:dyDescent="0.3">
      <c r="A248" s="660" t="s">
        <v>2749</v>
      </c>
      <c r="B248" s="661" t="s">
        <v>2658</v>
      </c>
      <c r="C248" s="661" t="s">
        <v>3238</v>
      </c>
      <c r="D248" s="661" t="s">
        <v>1524</v>
      </c>
      <c r="E248" s="661" t="s">
        <v>3239</v>
      </c>
      <c r="F248" s="664"/>
      <c r="G248" s="664"/>
      <c r="H248" s="677">
        <v>0</v>
      </c>
      <c r="I248" s="664">
        <v>1</v>
      </c>
      <c r="J248" s="664">
        <v>1286.2</v>
      </c>
      <c r="K248" s="677">
        <v>1</v>
      </c>
      <c r="L248" s="664">
        <v>1</v>
      </c>
      <c r="M248" s="665">
        <v>1286.2</v>
      </c>
    </row>
    <row r="249" spans="1:13" ht="14.4" customHeight="1" x14ac:dyDescent="0.3">
      <c r="A249" s="660" t="s">
        <v>2749</v>
      </c>
      <c r="B249" s="661" t="s">
        <v>2665</v>
      </c>
      <c r="C249" s="661" t="s">
        <v>1519</v>
      </c>
      <c r="D249" s="661" t="s">
        <v>1520</v>
      </c>
      <c r="E249" s="661" t="s">
        <v>2629</v>
      </c>
      <c r="F249" s="664"/>
      <c r="G249" s="664"/>
      <c r="H249" s="677">
        <v>0</v>
      </c>
      <c r="I249" s="664">
        <v>2</v>
      </c>
      <c r="J249" s="664">
        <v>131.97999999999999</v>
      </c>
      <c r="K249" s="677">
        <v>1</v>
      </c>
      <c r="L249" s="664">
        <v>2</v>
      </c>
      <c r="M249" s="665">
        <v>131.97999999999999</v>
      </c>
    </row>
    <row r="250" spans="1:13" ht="14.4" customHeight="1" x14ac:dyDescent="0.3">
      <c r="A250" s="660" t="s">
        <v>2749</v>
      </c>
      <c r="B250" s="661" t="s">
        <v>2712</v>
      </c>
      <c r="C250" s="661" t="s">
        <v>2893</v>
      </c>
      <c r="D250" s="661" t="s">
        <v>2177</v>
      </c>
      <c r="E250" s="661" t="s">
        <v>2894</v>
      </c>
      <c r="F250" s="664"/>
      <c r="G250" s="664"/>
      <c r="H250" s="677"/>
      <c r="I250" s="664">
        <v>1</v>
      </c>
      <c r="J250" s="664">
        <v>0</v>
      </c>
      <c r="K250" s="677"/>
      <c r="L250" s="664">
        <v>1</v>
      </c>
      <c r="M250" s="665">
        <v>0</v>
      </c>
    </row>
    <row r="251" spans="1:13" ht="14.4" customHeight="1" x14ac:dyDescent="0.3">
      <c r="A251" s="660" t="s">
        <v>2749</v>
      </c>
      <c r="B251" s="661" t="s">
        <v>2712</v>
      </c>
      <c r="C251" s="661" t="s">
        <v>2211</v>
      </c>
      <c r="D251" s="661" t="s">
        <v>2177</v>
      </c>
      <c r="E251" s="661" t="s">
        <v>1463</v>
      </c>
      <c r="F251" s="664"/>
      <c r="G251" s="664"/>
      <c r="H251" s="677">
        <v>0</v>
      </c>
      <c r="I251" s="664">
        <v>2</v>
      </c>
      <c r="J251" s="664">
        <v>227.32</v>
      </c>
      <c r="K251" s="677">
        <v>1</v>
      </c>
      <c r="L251" s="664">
        <v>2</v>
      </c>
      <c r="M251" s="665">
        <v>227.32</v>
      </c>
    </row>
    <row r="252" spans="1:13" ht="14.4" customHeight="1" x14ac:dyDescent="0.3">
      <c r="A252" s="660" t="s">
        <v>2749</v>
      </c>
      <c r="B252" s="661" t="s">
        <v>2669</v>
      </c>
      <c r="C252" s="661" t="s">
        <v>2816</v>
      </c>
      <c r="D252" s="661" t="s">
        <v>2817</v>
      </c>
      <c r="E252" s="661" t="s">
        <v>2818</v>
      </c>
      <c r="F252" s="664"/>
      <c r="G252" s="664"/>
      <c r="H252" s="677">
        <v>0</v>
      </c>
      <c r="I252" s="664">
        <v>33</v>
      </c>
      <c r="J252" s="664">
        <v>4202.22</v>
      </c>
      <c r="K252" s="677">
        <v>1</v>
      </c>
      <c r="L252" s="664">
        <v>33</v>
      </c>
      <c r="M252" s="665">
        <v>4202.22</v>
      </c>
    </row>
    <row r="253" spans="1:13" ht="14.4" customHeight="1" x14ac:dyDescent="0.3">
      <c r="A253" s="660" t="s">
        <v>2750</v>
      </c>
      <c r="B253" s="661" t="s">
        <v>2609</v>
      </c>
      <c r="C253" s="661" t="s">
        <v>3694</v>
      </c>
      <c r="D253" s="661" t="s">
        <v>3453</v>
      </c>
      <c r="E253" s="661" t="s">
        <v>3695</v>
      </c>
      <c r="F253" s="664"/>
      <c r="G253" s="664"/>
      <c r="H253" s="677"/>
      <c r="I253" s="664">
        <v>1</v>
      </c>
      <c r="J253" s="664">
        <v>0</v>
      </c>
      <c r="K253" s="677"/>
      <c r="L253" s="664">
        <v>1</v>
      </c>
      <c r="M253" s="665">
        <v>0</v>
      </c>
    </row>
    <row r="254" spans="1:13" ht="14.4" customHeight="1" x14ac:dyDescent="0.3">
      <c r="A254" s="660" t="s">
        <v>2750</v>
      </c>
      <c r="B254" s="661" t="s">
        <v>2609</v>
      </c>
      <c r="C254" s="661" t="s">
        <v>3696</v>
      </c>
      <c r="D254" s="661" t="s">
        <v>3453</v>
      </c>
      <c r="E254" s="661" t="s">
        <v>3697</v>
      </c>
      <c r="F254" s="664"/>
      <c r="G254" s="664"/>
      <c r="H254" s="677">
        <v>0</v>
      </c>
      <c r="I254" s="664">
        <v>1</v>
      </c>
      <c r="J254" s="664">
        <v>167.33</v>
      </c>
      <c r="K254" s="677">
        <v>1</v>
      </c>
      <c r="L254" s="664">
        <v>1</v>
      </c>
      <c r="M254" s="665">
        <v>167.33</v>
      </c>
    </row>
    <row r="255" spans="1:13" ht="14.4" customHeight="1" x14ac:dyDescent="0.3">
      <c r="A255" s="660" t="s">
        <v>2750</v>
      </c>
      <c r="B255" s="661" t="s">
        <v>2612</v>
      </c>
      <c r="C255" s="661" t="s">
        <v>1538</v>
      </c>
      <c r="D255" s="661" t="s">
        <v>1539</v>
      </c>
      <c r="E255" s="661" t="s">
        <v>1540</v>
      </c>
      <c r="F255" s="664"/>
      <c r="G255" s="664"/>
      <c r="H255" s="677">
        <v>0</v>
      </c>
      <c r="I255" s="664">
        <v>9</v>
      </c>
      <c r="J255" s="664">
        <v>4281.93</v>
      </c>
      <c r="K255" s="677">
        <v>1</v>
      </c>
      <c r="L255" s="664">
        <v>9</v>
      </c>
      <c r="M255" s="665">
        <v>4281.93</v>
      </c>
    </row>
    <row r="256" spans="1:13" ht="14.4" customHeight="1" x14ac:dyDescent="0.3">
      <c r="A256" s="660" t="s">
        <v>2750</v>
      </c>
      <c r="B256" s="661" t="s">
        <v>2612</v>
      </c>
      <c r="C256" s="661" t="s">
        <v>1553</v>
      </c>
      <c r="D256" s="661" t="s">
        <v>1554</v>
      </c>
      <c r="E256" s="661" t="s">
        <v>2613</v>
      </c>
      <c r="F256" s="664"/>
      <c r="G256" s="664"/>
      <c r="H256" s="677">
        <v>0</v>
      </c>
      <c r="I256" s="664">
        <v>13</v>
      </c>
      <c r="J256" s="664">
        <v>16906.37</v>
      </c>
      <c r="K256" s="677">
        <v>1</v>
      </c>
      <c r="L256" s="664">
        <v>13</v>
      </c>
      <c r="M256" s="665">
        <v>16906.37</v>
      </c>
    </row>
    <row r="257" spans="1:13" ht="14.4" customHeight="1" x14ac:dyDescent="0.3">
      <c r="A257" s="660" t="s">
        <v>2750</v>
      </c>
      <c r="B257" s="661" t="s">
        <v>2612</v>
      </c>
      <c r="C257" s="661" t="s">
        <v>3691</v>
      </c>
      <c r="D257" s="661" t="s">
        <v>2675</v>
      </c>
      <c r="E257" s="661" t="s">
        <v>1540</v>
      </c>
      <c r="F257" s="664">
        <v>1</v>
      </c>
      <c r="G257" s="664">
        <v>475.77</v>
      </c>
      <c r="H257" s="677">
        <v>1</v>
      </c>
      <c r="I257" s="664"/>
      <c r="J257" s="664"/>
      <c r="K257" s="677">
        <v>0</v>
      </c>
      <c r="L257" s="664">
        <v>1</v>
      </c>
      <c r="M257" s="665">
        <v>475.77</v>
      </c>
    </row>
    <row r="258" spans="1:13" ht="14.4" customHeight="1" x14ac:dyDescent="0.3">
      <c r="A258" s="660" t="s">
        <v>2750</v>
      </c>
      <c r="B258" s="661" t="s">
        <v>4085</v>
      </c>
      <c r="C258" s="661" t="s">
        <v>3053</v>
      </c>
      <c r="D258" s="661" t="s">
        <v>3054</v>
      </c>
      <c r="E258" s="661" t="s">
        <v>940</v>
      </c>
      <c r="F258" s="664"/>
      <c r="G258" s="664"/>
      <c r="H258" s="677">
        <v>0</v>
      </c>
      <c r="I258" s="664">
        <v>1</v>
      </c>
      <c r="J258" s="664">
        <v>184.74</v>
      </c>
      <c r="K258" s="677">
        <v>1</v>
      </c>
      <c r="L258" s="664">
        <v>1</v>
      </c>
      <c r="M258" s="665">
        <v>184.74</v>
      </c>
    </row>
    <row r="259" spans="1:13" ht="14.4" customHeight="1" x14ac:dyDescent="0.3">
      <c r="A259" s="660" t="s">
        <v>2750</v>
      </c>
      <c r="B259" s="661" t="s">
        <v>2620</v>
      </c>
      <c r="C259" s="661" t="s">
        <v>1480</v>
      </c>
      <c r="D259" s="661" t="s">
        <v>1481</v>
      </c>
      <c r="E259" s="661" t="s">
        <v>2622</v>
      </c>
      <c r="F259" s="664"/>
      <c r="G259" s="664"/>
      <c r="H259" s="677">
        <v>0</v>
      </c>
      <c r="I259" s="664">
        <v>6</v>
      </c>
      <c r="J259" s="664">
        <v>8313.7199999999993</v>
      </c>
      <c r="K259" s="677">
        <v>1</v>
      </c>
      <c r="L259" s="664">
        <v>6</v>
      </c>
      <c r="M259" s="665">
        <v>8313.7199999999993</v>
      </c>
    </row>
    <row r="260" spans="1:13" ht="14.4" customHeight="1" x14ac:dyDescent="0.3">
      <c r="A260" s="660" t="s">
        <v>2750</v>
      </c>
      <c r="B260" s="661" t="s">
        <v>2620</v>
      </c>
      <c r="C260" s="661" t="s">
        <v>1484</v>
      </c>
      <c r="D260" s="661" t="s">
        <v>1481</v>
      </c>
      <c r="E260" s="661" t="s">
        <v>1448</v>
      </c>
      <c r="F260" s="664"/>
      <c r="G260" s="664"/>
      <c r="H260" s="677">
        <v>0</v>
      </c>
      <c r="I260" s="664">
        <v>6</v>
      </c>
      <c r="J260" s="664">
        <v>11084.94</v>
      </c>
      <c r="K260" s="677">
        <v>1</v>
      </c>
      <c r="L260" s="664">
        <v>6</v>
      </c>
      <c r="M260" s="665">
        <v>11084.94</v>
      </c>
    </row>
    <row r="261" spans="1:13" ht="14.4" customHeight="1" x14ac:dyDescent="0.3">
      <c r="A261" s="660" t="s">
        <v>2750</v>
      </c>
      <c r="B261" s="661" t="s">
        <v>2620</v>
      </c>
      <c r="C261" s="661" t="s">
        <v>1487</v>
      </c>
      <c r="D261" s="661" t="s">
        <v>1481</v>
      </c>
      <c r="E261" s="661" t="s">
        <v>2623</v>
      </c>
      <c r="F261" s="664"/>
      <c r="G261" s="664"/>
      <c r="H261" s="677">
        <v>0</v>
      </c>
      <c r="I261" s="664">
        <v>3</v>
      </c>
      <c r="J261" s="664">
        <v>6928.08</v>
      </c>
      <c r="K261" s="677">
        <v>1</v>
      </c>
      <c r="L261" s="664">
        <v>3</v>
      </c>
      <c r="M261" s="665">
        <v>6928.08</v>
      </c>
    </row>
    <row r="262" spans="1:13" ht="14.4" customHeight="1" x14ac:dyDescent="0.3">
      <c r="A262" s="660" t="s">
        <v>2750</v>
      </c>
      <c r="B262" s="661" t="s">
        <v>2628</v>
      </c>
      <c r="C262" s="661" t="s">
        <v>3698</v>
      </c>
      <c r="D262" s="661" t="s">
        <v>1513</v>
      </c>
      <c r="E262" s="661" t="s">
        <v>3007</v>
      </c>
      <c r="F262" s="664"/>
      <c r="G262" s="664"/>
      <c r="H262" s="677">
        <v>0</v>
      </c>
      <c r="I262" s="664">
        <v>1</v>
      </c>
      <c r="J262" s="664">
        <v>160.88999999999999</v>
      </c>
      <c r="K262" s="677">
        <v>1</v>
      </c>
      <c r="L262" s="664">
        <v>1</v>
      </c>
      <c r="M262" s="665">
        <v>160.88999999999999</v>
      </c>
    </row>
    <row r="263" spans="1:13" ht="14.4" customHeight="1" x14ac:dyDescent="0.3">
      <c r="A263" s="660" t="s">
        <v>2750</v>
      </c>
      <c r="B263" s="661" t="s">
        <v>2690</v>
      </c>
      <c r="C263" s="661" t="s">
        <v>3226</v>
      </c>
      <c r="D263" s="661" t="s">
        <v>3227</v>
      </c>
      <c r="E263" s="661" t="s">
        <v>3228</v>
      </c>
      <c r="F263" s="664"/>
      <c r="G263" s="664"/>
      <c r="H263" s="677">
        <v>0</v>
      </c>
      <c r="I263" s="664">
        <v>1</v>
      </c>
      <c r="J263" s="664">
        <v>62.24</v>
      </c>
      <c r="K263" s="677">
        <v>1</v>
      </c>
      <c r="L263" s="664">
        <v>1</v>
      </c>
      <c r="M263" s="665">
        <v>62.24</v>
      </c>
    </row>
    <row r="264" spans="1:13" ht="14.4" customHeight="1" x14ac:dyDescent="0.3">
      <c r="A264" s="660" t="s">
        <v>2750</v>
      </c>
      <c r="B264" s="661" t="s">
        <v>2690</v>
      </c>
      <c r="C264" s="661" t="s">
        <v>3675</v>
      </c>
      <c r="D264" s="661" t="s">
        <v>3676</v>
      </c>
      <c r="E264" s="661" t="s">
        <v>3677</v>
      </c>
      <c r="F264" s="664"/>
      <c r="G264" s="664"/>
      <c r="H264" s="677">
        <v>0</v>
      </c>
      <c r="I264" s="664">
        <v>1</v>
      </c>
      <c r="J264" s="664">
        <v>82.99</v>
      </c>
      <c r="K264" s="677">
        <v>1</v>
      </c>
      <c r="L264" s="664">
        <v>1</v>
      </c>
      <c r="M264" s="665">
        <v>82.99</v>
      </c>
    </row>
    <row r="265" spans="1:13" ht="14.4" customHeight="1" x14ac:dyDescent="0.3">
      <c r="A265" s="660" t="s">
        <v>2750</v>
      </c>
      <c r="B265" s="661" t="s">
        <v>2690</v>
      </c>
      <c r="C265" s="661" t="s">
        <v>2240</v>
      </c>
      <c r="D265" s="661" t="s">
        <v>2691</v>
      </c>
      <c r="E265" s="661" t="s">
        <v>2692</v>
      </c>
      <c r="F265" s="664"/>
      <c r="G265" s="664"/>
      <c r="H265" s="677">
        <v>0</v>
      </c>
      <c r="I265" s="664">
        <v>1</v>
      </c>
      <c r="J265" s="664">
        <v>48.37</v>
      </c>
      <c r="K265" s="677">
        <v>1</v>
      </c>
      <c r="L265" s="664">
        <v>1</v>
      </c>
      <c r="M265" s="665">
        <v>48.37</v>
      </c>
    </row>
    <row r="266" spans="1:13" ht="14.4" customHeight="1" x14ac:dyDescent="0.3">
      <c r="A266" s="660" t="s">
        <v>2750</v>
      </c>
      <c r="B266" s="661" t="s">
        <v>2634</v>
      </c>
      <c r="C266" s="661" t="s">
        <v>2327</v>
      </c>
      <c r="D266" s="661" t="s">
        <v>2694</v>
      </c>
      <c r="E266" s="661" t="s">
        <v>2693</v>
      </c>
      <c r="F266" s="664"/>
      <c r="G266" s="664"/>
      <c r="H266" s="677">
        <v>0</v>
      </c>
      <c r="I266" s="664">
        <v>5</v>
      </c>
      <c r="J266" s="664">
        <v>747.60000000000014</v>
      </c>
      <c r="K266" s="677">
        <v>1</v>
      </c>
      <c r="L266" s="664">
        <v>5</v>
      </c>
      <c r="M266" s="665">
        <v>747.60000000000014</v>
      </c>
    </row>
    <row r="267" spans="1:13" ht="14.4" customHeight="1" x14ac:dyDescent="0.3">
      <c r="A267" s="660" t="s">
        <v>2750</v>
      </c>
      <c r="B267" s="661" t="s">
        <v>4088</v>
      </c>
      <c r="C267" s="661" t="s">
        <v>3000</v>
      </c>
      <c r="D267" s="661" t="s">
        <v>3001</v>
      </c>
      <c r="E267" s="661" t="s">
        <v>2790</v>
      </c>
      <c r="F267" s="664"/>
      <c r="G267" s="664"/>
      <c r="H267" s="677">
        <v>0</v>
      </c>
      <c r="I267" s="664">
        <v>2</v>
      </c>
      <c r="J267" s="664">
        <v>341.04</v>
      </c>
      <c r="K267" s="677">
        <v>1</v>
      </c>
      <c r="L267" s="664">
        <v>2</v>
      </c>
      <c r="M267" s="665">
        <v>341.04</v>
      </c>
    </row>
    <row r="268" spans="1:13" ht="14.4" customHeight="1" x14ac:dyDescent="0.3">
      <c r="A268" s="660" t="s">
        <v>2750</v>
      </c>
      <c r="B268" s="661" t="s">
        <v>2696</v>
      </c>
      <c r="C268" s="661" t="s">
        <v>3670</v>
      </c>
      <c r="D268" s="661" t="s">
        <v>1633</v>
      </c>
      <c r="E268" s="661" t="s">
        <v>3671</v>
      </c>
      <c r="F268" s="664"/>
      <c r="G268" s="664"/>
      <c r="H268" s="677"/>
      <c r="I268" s="664">
        <v>1</v>
      </c>
      <c r="J268" s="664">
        <v>0</v>
      </c>
      <c r="K268" s="677"/>
      <c r="L268" s="664">
        <v>1</v>
      </c>
      <c r="M268" s="665">
        <v>0</v>
      </c>
    </row>
    <row r="269" spans="1:13" ht="14.4" customHeight="1" x14ac:dyDescent="0.3">
      <c r="A269" s="660" t="s">
        <v>2750</v>
      </c>
      <c r="B269" s="661" t="s">
        <v>4072</v>
      </c>
      <c r="C269" s="661" t="s">
        <v>3175</v>
      </c>
      <c r="D269" s="661" t="s">
        <v>2975</v>
      </c>
      <c r="E269" s="661" t="s">
        <v>3176</v>
      </c>
      <c r="F269" s="664"/>
      <c r="G269" s="664"/>
      <c r="H269" s="677">
        <v>0</v>
      </c>
      <c r="I269" s="664">
        <v>1</v>
      </c>
      <c r="J269" s="664">
        <v>492.3</v>
      </c>
      <c r="K269" s="677">
        <v>1</v>
      </c>
      <c r="L269" s="664">
        <v>1</v>
      </c>
      <c r="M269" s="665">
        <v>492.3</v>
      </c>
    </row>
    <row r="270" spans="1:13" ht="14.4" customHeight="1" x14ac:dyDescent="0.3">
      <c r="A270" s="660" t="s">
        <v>2750</v>
      </c>
      <c r="B270" s="661" t="s">
        <v>4073</v>
      </c>
      <c r="C270" s="661" t="s">
        <v>3429</v>
      </c>
      <c r="D270" s="661" t="s">
        <v>3430</v>
      </c>
      <c r="E270" s="661" t="s">
        <v>3431</v>
      </c>
      <c r="F270" s="664">
        <v>3</v>
      </c>
      <c r="G270" s="664">
        <v>2154.8999999999996</v>
      </c>
      <c r="H270" s="677">
        <v>1</v>
      </c>
      <c r="I270" s="664"/>
      <c r="J270" s="664"/>
      <c r="K270" s="677">
        <v>0</v>
      </c>
      <c r="L270" s="664">
        <v>3</v>
      </c>
      <c r="M270" s="665">
        <v>2154.8999999999996</v>
      </c>
    </row>
    <row r="271" spans="1:13" ht="14.4" customHeight="1" x14ac:dyDescent="0.3">
      <c r="A271" s="660" t="s">
        <v>2750</v>
      </c>
      <c r="B271" s="661" t="s">
        <v>2645</v>
      </c>
      <c r="C271" s="661" t="s">
        <v>1591</v>
      </c>
      <c r="D271" s="661" t="s">
        <v>1592</v>
      </c>
      <c r="E271" s="661" t="s">
        <v>2646</v>
      </c>
      <c r="F271" s="664"/>
      <c r="G271" s="664"/>
      <c r="H271" s="677">
        <v>0</v>
      </c>
      <c r="I271" s="664">
        <v>18</v>
      </c>
      <c r="J271" s="664">
        <v>13852.8</v>
      </c>
      <c r="K271" s="677">
        <v>1</v>
      </c>
      <c r="L271" s="664">
        <v>18</v>
      </c>
      <c r="M271" s="665">
        <v>13852.8</v>
      </c>
    </row>
    <row r="272" spans="1:13" ht="14.4" customHeight="1" x14ac:dyDescent="0.3">
      <c r="A272" s="660" t="s">
        <v>2750</v>
      </c>
      <c r="B272" s="661" t="s">
        <v>2650</v>
      </c>
      <c r="C272" s="661" t="s">
        <v>1477</v>
      </c>
      <c r="D272" s="661" t="s">
        <v>1474</v>
      </c>
      <c r="E272" s="661" t="s">
        <v>2654</v>
      </c>
      <c r="F272" s="664"/>
      <c r="G272" s="664"/>
      <c r="H272" s="677">
        <v>0</v>
      </c>
      <c r="I272" s="664">
        <v>1</v>
      </c>
      <c r="J272" s="664">
        <v>156.61000000000001</v>
      </c>
      <c r="K272" s="677">
        <v>1</v>
      </c>
      <c r="L272" s="664">
        <v>1</v>
      </c>
      <c r="M272" s="665">
        <v>156.61000000000001</v>
      </c>
    </row>
    <row r="273" spans="1:13" ht="14.4" customHeight="1" x14ac:dyDescent="0.3">
      <c r="A273" s="660" t="s">
        <v>2750</v>
      </c>
      <c r="B273" s="661" t="s">
        <v>2650</v>
      </c>
      <c r="C273" s="661" t="s">
        <v>3180</v>
      </c>
      <c r="D273" s="661" t="s">
        <v>1550</v>
      </c>
      <c r="E273" s="661" t="s">
        <v>3181</v>
      </c>
      <c r="F273" s="664"/>
      <c r="G273" s="664"/>
      <c r="H273" s="677">
        <v>0</v>
      </c>
      <c r="I273" s="664">
        <v>2</v>
      </c>
      <c r="J273" s="664">
        <v>601.36</v>
      </c>
      <c r="K273" s="677">
        <v>1</v>
      </c>
      <c r="L273" s="664">
        <v>2</v>
      </c>
      <c r="M273" s="665">
        <v>601.36</v>
      </c>
    </row>
    <row r="274" spans="1:13" ht="14.4" customHeight="1" x14ac:dyDescent="0.3">
      <c r="A274" s="660" t="s">
        <v>2750</v>
      </c>
      <c r="B274" s="661" t="s">
        <v>2655</v>
      </c>
      <c r="C274" s="661" t="s">
        <v>1490</v>
      </c>
      <c r="D274" s="661" t="s">
        <v>2656</v>
      </c>
      <c r="E274" s="661" t="s">
        <v>2657</v>
      </c>
      <c r="F274" s="664"/>
      <c r="G274" s="664"/>
      <c r="H274" s="677">
        <v>0</v>
      </c>
      <c r="I274" s="664">
        <v>1</v>
      </c>
      <c r="J274" s="664">
        <v>424.24</v>
      </c>
      <c r="K274" s="677">
        <v>1</v>
      </c>
      <c r="L274" s="664">
        <v>1</v>
      </c>
      <c r="M274" s="665">
        <v>424.24</v>
      </c>
    </row>
    <row r="275" spans="1:13" ht="14.4" customHeight="1" x14ac:dyDescent="0.3">
      <c r="A275" s="660" t="s">
        <v>2750</v>
      </c>
      <c r="B275" s="661" t="s">
        <v>2660</v>
      </c>
      <c r="C275" s="661" t="s">
        <v>1494</v>
      </c>
      <c r="D275" s="661" t="s">
        <v>2661</v>
      </c>
      <c r="E275" s="661" t="s">
        <v>2662</v>
      </c>
      <c r="F275" s="664"/>
      <c r="G275" s="664"/>
      <c r="H275" s="677">
        <v>0</v>
      </c>
      <c r="I275" s="664">
        <v>3</v>
      </c>
      <c r="J275" s="664">
        <v>20.04</v>
      </c>
      <c r="K275" s="677">
        <v>1</v>
      </c>
      <c r="L275" s="664">
        <v>3</v>
      </c>
      <c r="M275" s="665">
        <v>20.04</v>
      </c>
    </row>
    <row r="276" spans="1:13" ht="14.4" customHeight="1" x14ac:dyDescent="0.3">
      <c r="A276" s="660" t="s">
        <v>2750</v>
      </c>
      <c r="B276" s="661" t="s">
        <v>2712</v>
      </c>
      <c r="C276" s="661" t="s">
        <v>2211</v>
      </c>
      <c r="D276" s="661" t="s">
        <v>2177</v>
      </c>
      <c r="E276" s="661" t="s">
        <v>1463</v>
      </c>
      <c r="F276" s="664"/>
      <c r="G276" s="664"/>
      <c r="H276" s="677">
        <v>0</v>
      </c>
      <c r="I276" s="664">
        <v>1</v>
      </c>
      <c r="J276" s="664">
        <v>113.66</v>
      </c>
      <c r="K276" s="677">
        <v>1</v>
      </c>
      <c r="L276" s="664">
        <v>1</v>
      </c>
      <c r="M276" s="665">
        <v>113.66</v>
      </c>
    </row>
    <row r="277" spans="1:13" ht="14.4" customHeight="1" x14ac:dyDescent="0.3">
      <c r="A277" s="660" t="s">
        <v>2750</v>
      </c>
      <c r="B277" s="661" t="s">
        <v>2669</v>
      </c>
      <c r="C277" s="661" t="s">
        <v>2302</v>
      </c>
      <c r="D277" s="661" t="s">
        <v>2303</v>
      </c>
      <c r="E277" s="661" t="s">
        <v>2289</v>
      </c>
      <c r="F277" s="664"/>
      <c r="G277" s="664"/>
      <c r="H277" s="677">
        <v>0</v>
      </c>
      <c r="I277" s="664">
        <v>6</v>
      </c>
      <c r="J277" s="664">
        <v>1165.56</v>
      </c>
      <c r="K277" s="677">
        <v>1</v>
      </c>
      <c r="L277" s="664">
        <v>6</v>
      </c>
      <c r="M277" s="665">
        <v>1165.56</v>
      </c>
    </row>
    <row r="278" spans="1:13" ht="14.4" customHeight="1" x14ac:dyDescent="0.3">
      <c r="A278" s="660" t="s">
        <v>2750</v>
      </c>
      <c r="B278" s="661" t="s">
        <v>2611</v>
      </c>
      <c r="C278" s="661" t="s">
        <v>1556</v>
      </c>
      <c r="D278" s="661" t="s">
        <v>1557</v>
      </c>
      <c r="E278" s="661" t="s">
        <v>1558</v>
      </c>
      <c r="F278" s="664"/>
      <c r="G278" s="664"/>
      <c r="H278" s="677">
        <v>0</v>
      </c>
      <c r="I278" s="664">
        <v>1</v>
      </c>
      <c r="J278" s="664">
        <v>133.94</v>
      </c>
      <c r="K278" s="677">
        <v>1</v>
      </c>
      <c r="L278" s="664">
        <v>1</v>
      </c>
      <c r="M278" s="665">
        <v>133.94</v>
      </c>
    </row>
    <row r="279" spans="1:13" ht="14.4" customHeight="1" x14ac:dyDescent="0.3">
      <c r="A279" s="660" t="s">
        <v>2751</v>
      </c>
      <c r="B279" s="661" t="s">
        <v>4077</v>
      </c>
      <c r="C279" s="661" t="s">
        <v>3338</v>
      </c>
      <c r="D279" s="661" t="s">
        <v>3339</v>
      </c>
      <c r="E279" s="661" t="s">
        <v>3340</v>
      </c>
      <c r="F279" s="664"/>
      <c r="G279" s="664"/>
      <c r="H279" s="677">
        <v>0</v>
      </c>
      <c r="I279" s="664">
        <v>2</v>
      </c>
      <c r="J279" s="664">
        <v>374.82</v>
      </c>
      <c r="K279" s="677">
        <v>1</v>
      </c>
      <c r="L279" s="664">
        <v>2</v>
      </c>
      <c r="M279" s="665">
        <v>374.82</v>
      </c>
    </row>
    <row r="280" spans="1:13" ht="14.4" customHeight="1" x14ac:dyDescent="0.3">
      <c r="A280" s="660" t="s">
        <v>2751</v>
      </c>
      <c r="B280" s="661" t="s">
        <v>2612</v>
      </c>
      <c r="C280" s="661" t="s">
        <v>1538</v>
      </c>
      <c r="D280" s="661" t="s">
        <v>1539</v>
      </c>
      <c r="E280" s="661" t="s">
        <v>1540</v>
      </c>
      <c r="F280" s="664"/>
      <c r="G280" s="664"/>
      <c r="H280" s="677">
        <v>0</v>
      </c>
      <c r="I280" s="664">
        <v>36</v>
      </c>
      <c r="J280" s="664">
        <v>17127.720000000008</v>
      </c>
      <c r="K280" s="677">
        <v>1</v>
      </c>
      <c r="L280" s="664">
        <v>36</v>
      </c>
      <c r="M280" s="665">
        <v>17127.720000000008</v>
      </c>
    </row>
    <row r="281" spans="1:13" ht="14.4" customHeight="1" x14ac:dyDescent="0.3">
      <c r="A281" s="660" t="s">
        <v>2751</v>
      </c>
      <c r="B281" s="661" t="s">
        <v>2612</v>
      </c>
      <c r="C281" s="661" t="s">
        <v>1553</v>
      </c>
      <c r="D281" s="661" t="s">
        <v>1554</v>
      </c>
      <c r="E281" s="661" t="s">
        <v>2613</v>
      </c>
      <c r="F281" s="664"/>
      <c r="G281" s="664"/>
      <c r="H281" s="677">
        <v>0</v>
      </c>
      <c r="I281" s="664">
        <v>13</v>
      </c>
      <c r="J281" s="664">
        <v>16906.37</v>
      </c>
      <c r="K281" s="677">
        <v>1</v>
      </c>
      <c r="L281" s="664">
        <v>13</v>
      </c>
      <c r="M281" s="665">
        <v>16906.37</v>
      </c>
    </row>
    <row r="282" spans="1:13" ht="14.4" customHeight="1" x14ac:dyDescent="0.3">
      <c r="A282" s="660" t="s">
        <v>2751</v>
      </c>
      <c r="B282" s="661" t="s">
        <v>2618</v>
      </c>
      <c r="C282" s="661" t="s">
        <v>3788</v>
      </c>
      <c r="D282" s="661" t="s">
        <v>2200</v>
      </c>
      <c r="E282" s="661" t="s">
        <v>1355</v>
      </c>
      <c r="F282" s="664"/>
      <c r="G282" s="664"/>
      <c r="H282" s="677">
        <v>0</v>
      </c>
      <c r="I282" s="664">
        <v>1</v>
      </c>
      <c r="J282" s="664">
        <v>101.69</v>
      </c>
      <c r="K282" s="677">
        <v>1</v>
      </c>
      <c r="L282" s="664">
        <v>1</v>
      </c>
      <c r="M282" s="665">
        <v>101.69</v>
      </c>
    </row>
    <row r="283" spans="1:13" ht="14.4" customHeight="1" x14ac:dyDescent="0.3">
      <c r="A283" s="660" t="s">
        <v>2751</v>
      </c>
      <c r="B283" s="661" t="s">
        <v>2618</v>
      </c>
      <c r="C283" s="661" t="s">
        <v>2199</v>
      </c>
      <c r="D283" s="661" t="s">
        <v>2200</v>
      </c>
      <c r="E283" s="661" t="s">
        <v>2676</v>
      </c>
      <c r="F283" s="664"/>
      <c r="G283" s="664"/>
      <c r="H283" s="677">
        <v>0</v>
      </c>
      <c r="I283" s="664">
        <v>1</v>
      </c>
      <c r="J283" s="664">
        <v>50.85</v>
      </c>
      <c r="K283" s="677">
        <v>1</v>
      </c>
      <c r="L283" s="664">
        <v>1</v>
      </c>
      <c r="M283" s="665">
        <v>50.85</v>
      </c>
    </row>
    <row r="284" spans="1:13" ht="14.4" customHeight="1" x14ac:dyDescent="0.3">
      <c r="A284" s="660" t="s">
        <v>2751</v>
      </c>
      <c r="B284" s="661" t="s">
        <v>2620</v>
      </c>
      <c r="C284" s="661" t="s">
        <v>2828</v>
      </c>
      <c r="D284" s="661" t="s">
        <v>1447</v>
      </c>
      <c r="E284" s="661" t="s">
        <v>2829</v>
      </c>
      <c r="F284" s="664"/>
      <c r="G284" s="664"/>
      <c r="H284" s="677">
        <v>0</v>
      </c>
      <c r="I284" s="664">
        <v>3</v>
      </c>
      <c r="J284" s="664">
        <v>1630.17</v>
      </c>
      <c r="K284" s="677">
        <v>1</v>
      </c>
      <c r="L284" s="664">
        <v>3</v>
      </c>
      <c r="M284" s="665">
        <v>1630.17</v>
      </c>
    </row>
    <row r="285" spans="1:13" ht="14.4" customHeight="1" x14ac:dyDescent="0.3">
      <c r="A285" s="660" t="s">
        <v>2751</v>
      </c>
      <c r="B285" s="661" t="s">
        <v>2620</v>
      </c>
      <c r="C285" s="661" t="s">
        <v>2859</v>
      </c>
      <c r="D285" s="661" t="s">
        <v>1447</v>
      </c>
      <c r="E285" s="661" t="s">
        <v>2622</v>
      </c>
      <c r="F285" s="664"/>
      <c r="G285" s="664"/>
      <c r="H285" s="677">
        <v>0</v>
      </c>
      <c r="I285" s="664">
        <v>8</v>
      </c>
      <c r="J285" s="664">
        <v>6520.8</v>
      </c>
      <c r="K285" s="677">
        <v>1</v>
      </c>
      <c r="L285" s="664">
        <v>8</v>
      </c>
      <c r="M285" s="665">
        <v>6520.8</v>
      </c>
    </row>
    <row r="286" spans="1:13" ht="14.4" customHeight="1" x14ac:dyDescent="0.3">
      <c r="A286" s="660" t="s">
        <v>2751</v>
      </c>
      <c r="B286" s="661" t="s">
        <v>2620</v>
      </c>
      <c r="C286" s="661" t="s">
        <v>1480</v>
      </c>
      <c r="D286" s="661" t="s">
        <v>1481</v>
      </c>
      <c r="E286" s="661" t="s">
        <v>2622</v>
      </c>
      <c r="F286" s="664"/>
      <c r="G286" s="664"/>
      <c r="H286" s="677">
        <v>0</v>
      </c>
      <c r="I286" s="664">
        <v>7</v>
      </c>
      <c r="J286" s="664">
        <v>9699.34</v>
      </c>
      <c r="K286" s="677">
        <v>1</v>
      </c>
      <c r="L286" s="664">
        <v>7</v>
      </c>
      <c r="M286" s="665">
        <v>9699.34</v>
      </c>
    </row>
    <row r="287" spans="1:13" ht="14.4" customHeight="1" x14ac:dyDescent="0.3">
      <c r="A287" s="660" t="s">
        <v>2751</v>
      </c>
      <c r="B287" s="661" t="s">
        <v>2628</v>
      </c>
      <c r="C287" s="661" t="s">
        <v>3789</v>
      </c>
      <c r="D287" s="661" t="s">
        <v>1513</v>
      </c>
      <c r="E287" s="661" t="s">
        <v>3790</v>
      </c>
      <c r="F287" s="664">
        <v>1</v>
      </c>
      <c r="G287" s="664">
        <v>0</v>
      </c>
      <c r="H287" s="677"/>
      <c r="I287" s="664"/>
      <c r="J287" s="664"/>
      <c r="K287" s="677"/>
      <c r="L287" s="664">
        <v>1</v>
      </c>
      <c r="M287" s="665">
        <v>0</v>
      </c>
    </row>
    <row r="288" spans="1:13" ht="14.4" customHeight="1" x14ac:dyDescent="0.3">
      <c r="A288" s="660" t="s">
        <v>2751</v>
      </c>
      <c r="B288" s="661" t="s">
        <v>2628</v>
      </c>
      <c r="C288" s="661" t="s">
        <v>3698</v>
      </c>
      <c r="D288" s="661" t="s">
        <v>1513</v>
      </c>
      <c r="E288" s="661" t="s">
        <v>3007</v>
      </c>
      <c r="F288" s="664"/>
      <c r="G288" s="664"/>
      <c r="H288" s="677">
        <v>0</v>
      </c>
      <c r="I288" s="664">
        <v>1</v>
      </c>
      <c r="J288" s="664">
        <v>160.88999999999999</v>
      </c>
      <c r="K288" s="677">
        <v>1</v>
      </c>
      <c r="L288" s="664">
        <v>1</v>
      </c>
      <c r="M288" s="665">
        <v>160.88999999999999</v>
      </c>
    </row>
    <row r="289" spans="1:13" ht="14.4" customHeight="1" x14ac:dyDescent="0.3">
      <c r="A289" s="660" t="s">
        <v>2751</v>
      </c>
      <c r="B289" s="661" t="s">
        <v>2686</v>
      </c>
      <c r="C289" s="661" t="s">
        <v>3725</v>
      </c>
      <c r="D289" s="661" t="s">
        <v>3726</v>
      </c>
      <c r="E289" s="661" t="s">
        <v>3727</v>
      </c>
      <c r="F289" s="664">
        <v>1</v>
      </c>
      <c r="G289" s="664">
        <v>187.37</v>
      </c>
      <c r="H289" s="677">
        <v>1</v>
      </c>
      <c r="I289" s="664"/>
      <c r="J289" s="664"/>
      <c r="K289" s="677">
        <v>0</v>
      </c>
      <c r="L289" s="664">
        <v>1</v>
      </c>
      <c r="M289" s="665">
        <v>187.37</v>
      </c>
    </row>
    <row r="290" spans="1:13" ht="14.4" customHeight="1" x14ac:dyDescent="0.3">
      <c r="A290" s="660" t="s">
        <v>2751</v>
      </c>
      <c r="B290" s="661" t="s">
        <v>2686</v>
      </c>
      <c r="C290" s="661" t="s">
        <v>3728</v>
      </c>
      <c r="D290" s="661" t="s">
        <v>3729</v>
      </c>
      <c r="E290" s="661" t="s">
        <v>2101</v>
      </c>
      <c r="F290" s="664"/>
      <c r="G290" s="664"/>
      <c r="H290" s="677">
        <v>0</v>
      </c>
      <c r="I290" s="664">
        <v>1</v>
      </c>
      <c r="J290" s="664">
        <v>208.19</v>
      </c>
      <c r="K290" s="677">
        <v>1</v>
      </c>
      <c r="L290" s="664">
        <v>1</v>
      </c>
      <c r="M290" s="665">
        <v>208.19</v>
      </c>
    </row>
    <row r="291" spans="1:13" ht="14.4" customHeight="1" x14ac:dyDescent="0.3">
      <c r="A291" s="660" t="s">
        <v>2751</v>
      </c>
      <c r="B291" s="661" t="s">
        <v>4090</v>
      </c>
      <c r="C291" s="661" t="s">
        <v>3795</v>
      </c>
      <c r="D291" s="661" t="s">
        <v>3796</v>
      </c>
      <c r="E291" s="661" t="s">
        <v>3797</v>
      </c>
      <c r="F291" s="664">
        <v>1</v>
      </c>
      <c r="G291" s="664">
        <v>0</v>
      </c>
      <c r="H291" s="677"/>
      <c r="I291" s="664"/>
      <c r="J291" s="664"/>
      <c r="K291" s="677"/>
      <c r="L291" s="664">
        <v>1</v>
      </c>
      <c r="M291" s="665">
        <v>0</v>
      </c>
    </row>
    <row r="292" spans="1:13" ht="14.4" customHeight="1" x14ac:dyDescent="0.3">
      <c r="A292" s="660" t="s">
        <v>2751</v>
      </c>
      <c r="B292" s="661" t="s">
        <v>2690</v>
      </c>
      <c r="C292" s="661" t="s">
        <v>3782</v>
      </c>
      <c r="D292" s="661" t="s">
        <v>3783</v>
      </c>
      <c r="E292" s="661" t="s">
        <v>3784</v>
      </c>
      <c r="F292" s="664"/>
      <c r="G292" s="664"/>
      <c r="H292" s="677"/>
      <c r="I292" s="664">
        <v>1</v>
      </c>
      <c r="J292" s="664">
        <v>0</v>
      </c>
      <c r="K292" s="677"/>
      <c r="L292" s="664">
        <v>1</v>
      </c>
      <c r="M292" s="665">
        <v>0</v>
      </c>
    </row>
    <row r="293" spans="1:13" ht="14.4" customHeight="1" x14ac:dyDescent="0.3">
      <c r="A293" s="660" t="s">
        <v>2751</v>
      </c>
      <c r="B293" s="661" t="s">
        <v>2690</v>
      </c>
      <c r="C293" s="661" t="s">
        <v>3037</v>
      </c>
      <c r="D293" s="661" t="s">
        <v>2274</v>
      </c>
      <c r="E293" s="661" t="s">
        <v>3038</v>
      </c>
      <c r="F293" s="664"/>
      <c r="G293" s="664"/>
      <c r="H293" s="677">
        <v>0</v>
      </c>
      <c r="I293" s="664">
        <v>1</v>
      </c>
      <c r="J293" s="664">
        <v>48.37</v>
      </c>
      <c r="K293" s="677">
        <v>1</v>
      </c>
      <c r="L293" s="664">
        <v>1</v>
      </c>
      <c r="M293" s="665">
        <v>48.37</v>
      </c>
    </row>
    <row r="294" spans="1:13" ht="14.4" customHeight="1" x14ac:dyDescent="0.3">
      <c r="A294" s="660" t="s">
        <v>2751</v>
      </c>
      <c r="B294" s="661" t="s">
        <v>2690</v>
      </c>
      <c r="C294" s="661" t="s">
        <v>3675</v>
      </c>
      <c r="D294" s="661" t="s">
        <v>3676</v>
      </c>
      <c r="E294" s="661" t="s">
        <v>3677</v>
      </c>
      <c r="F294" s="664"/>
      <c r="G294" s="664"/>
      <c r="H294" s="677">
        <v>0</v>
      </c>
      <c r="I294" s="664">
        <v>1</v>
      </c>
      <c r="J294" s="664">
        <v>82.99</v>
      </c>
      <c r="K294" s="677">
        <v>1</v>
      </c>
      <c r="L294" s="664">
        <v>1</v>
      </c>
      <c r="M294" s="665">
        <v>82.99</v>
      </c>
    </row>
    <row r="295" spans="1:13" ht="14.4" customHeight="1" x14ac:dyDescent="0.3">
      <c r="A295" s="660" t="s">
        <v>2751</v>
      </c>
      <c r="B295" s="661" t="s">
        <v>2690</v>
      </c>
      <c r="C295" s="661" t="s">
        <v>2273</v>
      </c>
      <c r="D295" s="661" t="s">
        <v>2274</v>
      </c>
      <c r="E295" s="661" t="s">
        <v>2275</v>
      </c>
      <c r="F295" s="664"/>
      <c r="G295" s="664"/>
      <c r="H295" s="677">
        <v>0</v>
      </c>
      <c r="I295" s="664">
        <v>1</v>
      </c>
      <c r="J295" s="664">
        <v>48.37</v>
      </c>
      <c r="K295" s="677">
        <v>1</v>
      </c>
      <c r="L295" s="664">
        <v>1</v>
      </c>
      <c r="M295" s="665">
        <v>48.37</v>
      </c>
    </row>
    <row r="296" spans="1:13" ht="14.4" customHeight="1" x14ac:dyDescent="0.3">
      <c r="A296" s="660" t="s">
        <v>2751</v>
      </c>
      <c r="B296" s="661" t="s">
        <v>2696</v>
      </c>
      <c r="C296" s="661" t="s">
        <v>1632</v>
      </c>
      <c r="D296" s="661" t="s">
        <v>1633</v>
      </c>
      <c r="E296" s="661" t="s">
        <v>2989</v>
      </c>
      <c r="F296" s="664"/>
      <c r="G296" s="664"/>
      <c r="H296" s="677">
        <v>0</v>
      </c>
      <c r="I296" s="664">
        <v>1</v>
      </c>
      <c r="J296" s="664">
        <v>111.72</v>
      </c>
      <c r="K296" s="677">
        <v>1</v>
      </c>
      <c r="L296" s="664">
        <v>1</v>
      </c>
      <c r="M296" s="665">
        <v>111.72</v>
      </c>
    </row>
    <row r="297" spans="1:13" ht="14.4" customHeight="1" x14ac:dyDescent="0.3">
      <c r="A297" s="660" t="s">
        <v>2751</v>
      </c>
      <c r="B297" s="661" t="s">
        <v>2696</v>
      </c>
      <c r="C297" s="661" t="s">
        <v>3670</v>
      </c>
      <c r="D297" s="661" t="s">
        <v>1633</v>
      </c>
      <c r="E297" s="661" t="s">
        <v>3671</v>
      </c>
      <c r="F297" s="664"/>
      <c r="G297" s="664"/>
      <c r="H297" s="677"/>
      <c r="I297" s="664">
        <v>1</v>
      </c>
      <c r="J297" s="664">
        <v>0</v>
      </c>
      <c r="K297" s="677"/>
      <c r="L297" s="664">
        <v>1</v>
      </c>
      <c r="M297" s="665">
        <v>0</v>
      </c>
    </row>
    <row r="298" spans="1:13" ht="14.4" customHeight="1" x14ac:dyDescent="0.3">
      <c r="A298" s="660" t="s">
        <v>2751</v>
      </c>
      <c r="B298" s="661" t="s">
        <v>4071</v>
      </c>
      <c r="C298" s="661" t="s">
        <v>3104</v>
      </c>
      <c r="D298" s="661" t="s">
        <v>3105</v>
      </c>
      <c r="E298" s="661" t="s">
        <v>1355</v>
      </c>
      <c r="F298" s="664"/>
      <c r="G298" s="664"/>
      <c r="H298" s="677">
        <v>0</v>
      </c>
      <c r="I298" s="664">
        <v>2</v>
      </c>
      <c r="J298" s="664">
        <v>19621.64</v>
      </c>
      <c r="K298" s="677">
        <v>1</v>
      </c>
      <c r="L298" s="664">
        <v>2</v>
      </c>
      <c r="M298" s="665">
        <v>19621.64</v>
      </c>
    </row>
    <row r="299" spans="1:13" ht="14.4" customHeight="1" x14ac:dyDescent="0.3">
      <c r="A299" s="660" t="s">
        <v>2751</v>
      </c>
      <c r="B299" s="661" t="s">
        <v>4071</v>
      </c>
      <c r="C299" s="661" t="s">
        <v>3321</v>
      </c>
      <c r="D299" s="661" t="s">
        <v>3105</v>
      </c>
      <c r="E299" s="661" t="s">
        <v>1355</v>
      </c>
      <c r="F299" s="664"/>
      <c r="G299" s="664"/>
      <c r="H299" s="677">
        <v>0</v>
      </c>
      <c r="I299" s="664">
        <v>2</v>
      </c>
      <c r="J299" s="664">
        <v>19621.64</v>
      </c>
      <c r="K299" s="677">
        <v>1</v>
      </c>
      <c r="L299" s="664">
        <v>2</v>
      </c>
      <c r="M299" s="665">
        <v>19621.64</v>
      </c>
    </row>
    <row r="300" spans="1:13" ht="14.4" customHeight="1" x14ac:dyDescent="0.3">
      <c r="A300" s="660" t="s">
        <v>2751</v>
      </c>
      <c r="B300" s="661" t="s">
        <v>4072</v>
      </c>
      <c r="C300" s="661" t="s">
        <v>3175</v>
      </c>
      <c r="D300" s="661" t="s">
        <v>2975</v>
      </c>
      <c r="E300" s="661" t="s">
        <v>3176</v>
      </c>
      <c r="F300" s="664"/>
      <c r="G300" s="664"/>
      <c r="H300" s="677">
        <v>0</v>
      </c>
      <c r="I300" s="664">
        <v>4</v>
      </c>
      <c r="J300" s="664">
        <v>1969.2</v>
      </c>
      <c r="K300" s="677">
        <v>1</v>
      </c>
      <c r="L300" s="664">
        <v>4</v>
      </c>
      <c r="M300" s="665">
        <v>1969.2</v>
      </c>
    </row>
    <row r="301" spans="1:13" ht="14.4" customHeight="1" x14ac:dyDescent="0.3">
      <c r="A301" s="660" t="s">
        <v>2751</v>
      </c>
      <c r="B301" s="661" t="s">
        <v>4073</v>
      </c>
      <c r="C301" s="661" t="s">
        <v>3077</v>
      </c>
      <c r="D301" s="661" t="s">
        <v>3078</v>
      </c>
      <c r="E301" s="661" t="s">
        <v>3079</v>
      </c>
      <c r="F301" s="664"/>
      <c r="G301" s="664"/>
      <c r="H301" s="677">
        <v>0</v>
      </c>
      <c r="I301" s="664">
        <v>3</v>
      </c>
      <c r="J301" s="664">
        <v>2308.8000000000002</v>
      </c>
      <c r="K301" s="677">
        <v>1</v>
      </c>
      <c r="L301" s="664">
        <v>3</v>
      </c>
      <c r="M301" s="665">
        <v>2308.8000000000002</v>
      </c>
    </row>
    <row r="302" spans="1:13" ht="14.4" customHeight="1" x14ac:dyDescent="0.3">
      <c r="A302" s="660" t="s">
        <v>2751</v>
      </c>
      <c r="B302" s="661" t="s">
        <v>2645</v>
      </c>
      <c r="C302" s="661" t="s">
        <v>1591</v>
      </c>
      <c r="D302" s="661" t="s">
        <v>1592</v>
      </c>
      <c r="E302" s="661" t="s">
        <v>2646</v>
      </c>
      <c r="F302" s="664"/>
      <c r="G302" s="664"/>
      <c r="H302" s="677">
        <v>0</v>
      </c>
      <c r="I302" s="664">
        <v>45</v>
      </c>
      <c r="J302" s="664">
        <v>34632</v>
      </c>
      <c r="K302" s="677">
        <v>1</v>
      </c>
      <c r="L302" s="664">
        <v>45</v>
      </c>
      <c r="M302" s="665">
        <v>34632</v>
      </c>
    </row>
    <row r="303" spans="1:13" ht="14.4" customHeight="1" x14ac:dyDescent="0.3">
      <c r="A303" s="660" t="s">
        <v>2751</v>
      </c>
      <c r="B303" s="661" t="s">
        <v>2645</v>
      </c>
      <c r="C303" s="661" t="s">
        <v>3225</v>
      </c>
      <c r="D303" s="661" t="s">
        <v>1592</v>
      </c>
      <c r="E303" s="661" t="s">
        <v>2646</v>
      </c>
      <c r="F303" s="664"/>
      <c r="G303" s="664"/>
      <c r="H303" s="677"/>
      <c r="I303" s="664">
        <v>3</v>
      </c>
      <c r="J303" s="664">
        <v>0</v>
      </c>
      <c r="K303" s="677"/>
      <c r="L303" s="664">
        <v>3</v>
      </c>
      <c r="M303" s="665">
        <v>0</v>
      </c>
    </row>
    <row r="304" spans="1:13" ht="14.4" customHeight="1" x14ac:dyDescent="0.3">
      <c r="A304" s="660" t="s">
        <v>2751</v>
      </c>
      <c r="B304" s="661" t="s">
        <v>4074</v>
      </c>
      <c r="C304" s="661" t="s">
        <v>3101</v>
      </c>
      <c r="D304" s="661" t="s">
        <v>3102</v>
      </c>
      <c r="E304" s="661" t="s">
        <v>3103</v>
      </c>
      <c r="F304" s="664"/>
      <c r="G304" s="664"/>
      <c r="H304" s="677">
        <v>0</v>
      </c>
      <c r="I304" s="664">
        <v>2</v>
      </c>
      <c r="J304" s="664">
        <v>4359.8599999999997</v>
      </c>
      <c r="K304" s="677">
        <v>1</v>
      </c>
      <c r="L304" s="664">
        <v>2</v>
      </c>
      <c r="M304" s="665">
        <v>4359.8599999999997</v>
      </c>
    </row>
    <row r="305" spans="1:13" ht="14.4" customHeight="1" x14ac:dyDescent="0.3">
      <c r="A305" s="660" t="s">
        <v>2751</v>
      </c>
      <c r="B305" s="661" t="s">
        <v>2647</v>
      </c>
      <c r="C305" s="661" t="s">
        <v>3364</v>
      </c>
      <c r="D305" s="661" t="s">
        <v>1436</v>
      </c>
      <c r="E305" s="661" t="s">
        <v>3365</v>
      </c>
      <c r="F305" s="664"/>
      <c r="G305" s="664"/>
      <c r="H305" s="677"/>
      <c r="I305" s="664">
        <v>2</v>
      </c>
      <c r="J305" s="664">
        <v>0</v>
      </c>
      <c r="K305" s="677"/>
      <c r="L305" s="664">
        <v>2</v>
      </c>
      <c r="M305" s="665">
        <v>0</v>
      </c>
    </row>
    <row r="306" spans="1:13" ht="14.4" customHeight="1" x14ac:dyDescent="0.3">
      <c r="A306" s="660" t="s">
        <v>2751</v>
      </c>
      <c r="B306" s="661" t="s">
        <v>2650</v>
      </c>
      <c r="C306" s="661" t="s">
        <v>2191</v>
      </c>
      <c r="D306" s="661" t="s">
        <v>2192</v>
      </c>
      <c r="E306" s="661" t="s">
        <v>2701</v>
      </c>
      <c r="F306" s="664"/>
      <c r="G306" s="664"/>
      <c r="H306" s="677">
        <v>0</v>
      </c>
      <c r="I306" s="664">
        <v>2</v>
      </c>
      <c r="J306" s="664">
        <v>281.89999999999998</v>
      </c>
      <c r="K306" s="677">
        <v>1</v>
      </c>
      <c r="L306" s="664">
        <v>2</v>
      </c>
      <c r="M306" s="665">
        <v>281.89999999999998</v>
      </c>
    </row>
    <row r="307" spans="1:13" ht="14.4" customHeight="1" x14ac:dyDescent="0.3">
      <c r="A307" s="660" t="s">
        <v>2751</v>
      </c>
      <c r="B307" s="661" t="s">
        <v>2650</v>
      </c>
      <c r="C307" s="661" t="s">
        <v>1572</v>
      </c>
      <c r="D307" s="661" t="s">
        <v>1573</v>
      </c>
      <c r="E307" s="661" t="s">
        <v>2652</v>
      </c>
      <c r="F307" s="664"/>
      <c r="G307" s="664"/>
      <c r="H307" s="677">
        <v>0</v>
      </c>
      <c r="I307" s="664">
        <v>3</v>
      </c>
      <c r="J307" s="664">
        <v>563.76</v>
      </c>
      <c r="K307" s="677">
        <v>1</v>
      </c>
      <c r="L307" s="664">
        <v>3</v>
      </c>
      <c r="M307" s="665">
        <v>563.76</v>
      </c>
    </row>
    <row r="308" spans="1:13" ht="14.4" customHeight="1" x14ac:dyDescent="0.3">
      <c r="A308" s="660" t="s">
        <v>2751</v>
      </c>
      <c r="B308" s="661" t="s">
        <v>4091</v>
      </c>
      <c r="C308" s="661" t="s">
        <v>3779</v>
      </c>
      <c r="D308" s="661" t="s">
        <v>3780</v>
      </c>
      <c r="E308" s="661" t="s">
        <v>3781</v>
      </c>
      <c r="F308" s="664">
        <v>2</v>
      </c>
      <c r="G308" s="664">
        <v>0</v>
      </c>
      <c r="H308" s="677"/>
      <c r="I308" s="664"/>
      <c r="J308" s="664"/>
      <c r="K308" s="677"/>
      <c r="L308" s="664">
        <v>2</v>
      </c>
      <c r="M308" s="665">
        <v>0</v>
      </c>
    </row>
    <row r="309" spans="1:13" ht="14.4" customHeight="1" x14ac:dyDescent="0.3">
      <c r="A309" s="660" t="s">
        <v>2751</v>
      </c>
      <c r="B309" s="661" t="s">
        <v>2660</v>
      </c>
      <c r="C309" s="661" t="s">
        <v>1542</v>
      </c>
      <c r="D309" s="661" t="s">
        <v>2663</v>
      </c>
      <c r="E309" s="661" t="s">
        <v>2664</v>
      </c>
      <c r="F309" s="664"/>
      <c r="G309" s="664"/>
      <c r="H309" s="677">
        <v>0</v>
      </c>
      <c r="I309" s="664">
        <v>1</v>
      </c>
      <c r="J309" s="664">
        <v>10.26</v>
      </c>
      <c r="K309" s="677">
        <v>1</v>
      </c>
      <c r="L309" s="664">
        <v>1</v>
      </c>
      <c r="M309" s="665">
        <v>10.26</v>
      </c>
    </row>
    <row r="310" spans="1:13" ht="14.4" customHeight="1" x14ac:dyDescent="0.3">
      <c r="A310" s="660" t="s">
        <v>2751</v>
      </c>
      <c r="B310" s="661" t="s">
        <v>2660</v>
      </c>
      <c r="C310" s="661" t="s">
        <v>3270</v>
      </c>
      <c r="D310" s="661" t="s">
        <v>3271</v>
      </c>
      <c r="E310" s="661" t="s">
        <v>2662</v>
      </c>
      <c r="F310" s="664">
        <v>7</v>
      </c>
      <c r="G310" s="664">
        <v>35.979999999999997</v>
      </c>
      <c r="H310" s="677">
        <v>1</v>
      </c>
      <c r="I310" s="664"/>
      <c r="J310" s="664"/>
      <c r="K310" s="677">
        <v>0</v>
      </c>
      <c r="L310" s="664">
        <v>7</v>
      </c>
      <c r="M310" s="665">
        <v>35.979999999999997</v>
      </c>
    </row>
    <row r="311" spans="1:13" ht="14.4" customHeight="1" x14ac:dyDescent="0.3">
      <c r="A311" s="660" t="s">
        <v>2751</v>
      </c>
      <c r="B311" s="661" t="s">
        <v>2660</v>
      </c>
      <c r="C311" s="661" t="s">
        <v>2217</v>
      </c>
      <c r="D311" s="661" t="s">
        <v>2707</v>
      </c>
      <c r="E311" s="661" t="s">
        <v>2123</v>
      </c>
      <c r="F311" s="664"/>
      <c r="G311" s="664"/>
      <c r="H311" s="677">
        <v>0</v>
      </c>
      <c r="I311" s="664">
        <v>2</v>
      </c>
      <c r="J311" s="664">
        <v>33.840000000000003</v>
      </c>
      <c r="K311" s="677">
        <v>1</v>
      </c>
      <c r="L311" s="664">
        <v>2</v>
      </c>
      <c r="M311" s="665">
        <v>33.840000000000003</v>
      </c>
    </row>
    <row r="312" spans="1:13" ht="14.4" customHeight="1" x14ac:dyDescent="0.3">
      <c r="A312" s="660" t="s">
        <v>2751</v>
      </c>
      <c r="B312" s="661" t="s">
        <v>2665</v>
      </c>
      <c r="C312" s="661" t="s">
        <v>1519</v>
      </c>
      <c r="D312" s="661" t="s">
        <v>1520</v>
      </c>
      <c r="E312" s="661" t="s">
        <v>2629</v>
      </c>
      <c r="F312" s="664"/>
      <c r="G312" s="664"/>
      <c r="H312" s="677">
        <v>0</v>
      </c>
      <c r="I312" s="664">
        <v>2</v>
      </c>
      <c r="J312" s="664">
        <v>131.97999999999999</v>
      </c>
      <c r="K312" s="677">
        <v>1</v>
      </c>
      <c r="L312" s="664">
        <v>2</v>
      </c>
      <c r="M312" s="665">
        <v>131.97999999999999</v>
      </c>
    </row>
    <row r="313" spans="1:13" ht="14.4" customHeight="1" x14ac:dyDescent="0.3">
      <c r="A313" s="660" t="s">
        <v>2751</v>
      </c>
      <c r="B313" s="661" t="s">
        <v>2665</v>
      </c>
      <c r="C313" s="661" t="s">
        <v>1545</v>
      </c>
      <c r="D313" s="661" t="s">
        <v>1546</v>
      </c>
      <c r="E313" s="661" t="s">
        <v>2666</v>
      </c>
      <c r="F313" s="664"/>
      <c r="G313" s="664"/>
      <c r="H313" s="677">
        <v>0</v>
      </c>
      <c r="I313" s="664">
        <v>3</v>
      </c>
      <c r="J313" s="664">
        <v>396</v>
      </c>
      <c r="K313" s="677">
        <v>1</v>
      </c>
      <c r="L313" s="664">
        <v>3</v>
      </c>
      <c r="M313" s="665">
        <v>396</v>
      </c>
    </row>
    <row r="314" spans="1:13" ht="14.4" customHeight="1" x14ac:dyDescent="0.3">
      <c r="A314" s="660" t="s">
        <v>2751</v>
      </c>
      <c r="B314" s="661" t="s">
        <v>2665</v>
      </c>
      <c r="C314" s="661" t="s">
        <v>3736</v>
      </c>
      <c r="D314" s="661" t="s">
        <v>3737</v>
      </c>
      <c r="E314" s="661" t="s">
        <v>3709</v>
      </c>
      <c r="F314" s="664">
        <v>1</v>
      </c>
      <c r="G314" s="664">
        <v>0</v>
      </c>
      <c r="H314" s="677"/>
      <c r="I314" s="664"/>
      <c r="J314" s="664"/>
      <c r="K314" s="677"/>
      <c r="L314" s="664">
        <v>1</v>
      </c>
      <c r="M314" s="665">
        <v>0</v>
      </c>
    </row>
    <row r="315" spans="1:13" ht="14.4" customHeight="1" x14ac:dyDescent="0.3">
      <c r="A315" s="660" t="s">
        <v>2751</v>
      </c>
      <c r="B315" s="661" t="s">
        <v>2712</v>
      </c>
      <c r="C315" s="661" t="s">
        <v>3734</v>
      </c>
      <c r="D315" s="661" t="s">
        <v>3735</v>
      </c>
      <c r="E315" s="661" t="s">
        <v>1463</v>
      </c>
      <c r="F315" s="664">
        <v>1</v>
      </c>
      <c r="G315" s="664">
        <v>0</v>
      </c>
      <c r="H315" s="677"/>
      <c r="I315" s="664"/>
      <c r="J315" s="664"/>
      <c r="K315" s="677"/>
      <c r="L315" s="664">
        <v>1</v>
      </c>
      <c r="M315" s="665">
        <v>0</v>
      </c>
    </row>
    <row r="316" spans="1:13" ht="14.4" customHeight="1" x14ac:dyDescent="0.3">
      <c r="A316" s="660" t="s">
        <v>2751</v>
      </c>
      <c r="B316" s="661" t="s">
        <v>2712</v>
      </c>
      <c r="C316" s="661" t="s">
        <v>2211</v>
      </c>
      <c r="D316" s="661" t="s">
        <v>2177</v>
      </c>
      <c r="E316" s="661" t="s">
        <v>1463</v>
      </c>
      <c r="F316" s="664"/>
      <c r="G316" s="664"/>
      <c r="H316" s="677">
        <v>0</v>
      </c>
      <c r="I316" s="664">
        <v>2</v>
      </c>
      <c r="J316" s="664">
        <v>227.32</v>
      </c>
      <c r="K316" s="677">
        <v>1</v>
      </c>
      <c r="L316" s="664">
        <v>2</v>
      </c>
      <c r="M316" s="665">
        <v>227.32</v>
      </c>
    </row>
    <row r="317" spans="1:13" ht="14.4" customHeight="1" x14ac:dyDescent="0.3">
      <c r="A317" s="660" t="s">
        <v>2752</v>
      </c>
      <c r="B317" s="661" t="s">
        <v>2645</v>
      </c>
      <c r="C317" s="661" t="s">
        <v>1591</v>
      </c>
      <c r="D317" s="661" t="s">
        <v>1592</v>
      </c>
      <c r="E317" s="661" t="s">
        <v>2646</v>
      </c>
      <c r="F317" s="664"/>
      <c r="G317" s="664"/>
      <c r="H317" s="677">
        <v>0</v>
      </c>
      <c r="I317" s="664">
        <v>3</v>
      </c>
      <c r="J317" s="664">
        <v>2308.8000000000002</v>
      </c>
      <c r="K317" s="677">
        <v>1</v>
      </c>
      <c r="L317" s="664">
        <v>3</v>
      </c>
      <c r="M317" s="665">
        <v>2308.8000000000002</v>
      </c>
    </row>
    <row r="318" spans="1:13" ht="14.4" customHeight="1" x14ac:dyDescent="0.3">
      <c r="A318" s="660" t="s">
        <v>2753</v>
      </c>
      <c r="B318" s="661" t="s">
        <v>2612</v>
      </c>
      <c r="C318" s="661" t="s">
        <v>1538</v>
      </c>
      <c r="D318" s="661" t="s">
        <v>1539</v>
      </c>
      <c r="E318" s="661" t="s">
        <v>1540</v>
      </c>
      <c r="F318" s="664"/>
      <c r="G318" s="664"/>
      <c r="H318" s="677">
        <v>0</v>
      </c>
      <c r="I318" s="664">
        <v>11</v>
      </c>
      <c r="J318" s="664">
        <v>5233.4699999999993</v>
      </c>
      <c r="K318" s="677">
        <v>1</v>
      </c>
      <c r="L318" s="664">
        <v>11</v>
      </c>
      <c r="M318" s="665">
        <v>5233.4699999999993</v>
      </c>
    </row>
    <row r="319" spans="1:13" ht="14.4" customHeight="1" x14ac:dyDescent="0.3">
      <c r="A319" s="660" t="s">
        <v>2753</v>
      </c>
      <c r="B319" s="661" t="s">
        <v>2612</v>
      </c>
      <c r="C319" s="661" t="s">
        <v>1553</v>
      </c>
      <c r="D319" s="661" t="s">
        <v>1554</v>
      </c>
      <c r="E319" s="661" t="s">
        <v>2613</v>
      </c>
      <c r="F319" s="664"/>
      <c r="G319" s="664"/>
      <c r="H319" s="677">
        <v>0</v>
      </c>
      <c r="I319" s="664">
        <v>3</v>
      </c>
      <c r="J319" s="664">
        <v>3901.4700000000003</v>
      </c>
      <c r="K319" s="677">
        <v>1</v>
      </c>
      <c r="L319" s="664">
        <v>3</v>
      </c>
      <c r="M319" s="665">
        <v>3901.4700000000003</v>
      </c>
    </row>
    <row r="320" spans="1:13" ht="14.4" customHeight="1" x14ac:dyDescent="0.3">
      <c r="A320" s="660" t="s">
        <v>2753</v>
      </c>
      <c r="B320" s="661" t="s">
        <v>2620</v>
      </c>
      <c r="C320" s="661" t="s">
        <v>2828</v>
      </c>
      <c r="D320" s="661" t="s">
        <v>1447</v>
      </c>
      <c r="E320" s="661" t="s">
        <v>2829</v>
      </c>
      <c r="F320" s="664"/>
      <c r="G320" s="664"/>
      <c r="H320" s="677">
        <v>0</v>
      </c>
      <c r="I320" s="664">
        <v>2</v>
      </c>
      <c r="J320" s="664">
        <v>1086.78</v>
      </c>
      <c r="K320" s="677">
        <v>1</v>
      </c>
      <c r="L320" s="664">
        <v>2</v>
      </c>
      <c r="M320" s="665">
        <v>1086.78</v>
      </c>
    </row>
    <row r="321" spans="1:13" ht="14.4" customHeight="1" x14ac:dyDescent="0.3">
      <c r="A321" s="660" t="s">
        <v>2753</v>
      </c>
      <c r="B321" s="661" t="s">
        <v>2620</v>
      </c>
      <c r="C321" s="661" t="s">
        <v>2859</v>
      </c>
      <c r="D321" s="661" t="s">
        <v>1447</v>
      </c>
      <c r="E321" s="661" t="s">
        <v>2622</v>
      </c>
      <c r="F321" s="664"/>
      <c r="G321" s="664"/>
      <c r="H321" s="677">
        <v>0</v>
      </c>
      <c r="I321" s="664">
        <v>2</v>
      </c>
      <c r="J321" s="664">
        <v>1630.2</v>
      </c>
      <c r="K321" s="677">
        <v>1</v>
      </c>
      <c r="L321" s="664">
        <v>2</v>
      </c>
      <c r="M321" s="665">
        <v>1630.2</v>
      </c>
    </row>
    <row r="322" spans="1:13" ht="14.4" customHeight="1" x14ac:dyDescent="0.3">
      <c r="A322" s="660" t="s">
        <v>2753</v>
      </c>
      <c r="B322" s="661" t="s">
        <v>2620</v>
      </c>
      <c r="C322" s="661" t="s">
        <v>1484</v>
      </c>
      <c r="D322" s="661" t="s">
        <v>1481</v>
      </c>
      <c r="E322" s="661" t="s">
        <v>1448</v>
      </c>
      <c r="F322" s="664"/>
      <c r="G322" s="664"/>
      <c r="H322" s="677">
        <v>0</v>
      </c>
      <c r="I322" s="664">
        <v>3</v>
      </c>
      <c r="J322" s="664">
        <v>5542.47</v>
      </c>
      <c r="K322" s="677">
        <v>1</v>
      </c>
      <c r="L322" s="664">
        <v>3</v>
      </c>
      <c r="M322" s="665">
        <v>5542.47</v>
      </c>
    </row>
    <row r="323" spans="1:13" ht="14.4" customHeight="1" x14ac:dyDescent="0.3">
      <c r="A323" s="660" t="s">
        <v>2753</v>
      </c>
      <c r="B323" s="661" t="s">
        <v>2620</v>
      </c>
      <c r="C323" s="661" t="s">
        <v>1487</v>
      </c>
      <c r="D323" s="661" t="s">
        <v>1481</v>
      </c>
      <c r="E323" s="661" t="s">
        <v>2623</v>
      </c>
      <c r="F323" s="664"/>
      <c r="G323" s="664"/>
      <c r="H323" s="677">
        <v>0</v>
      </c>
      <c r="I323" s="664">
        <v>2</v>
      </c>
      <c r="J323" s="664">
        <v>4618.72</v>
      </c>
      <c r="K323" s="677">
        <v>1</v>
      </c>
      <c r="L323" s="664">
        <v>2</v>
      </c>
      <c r="M323" s="665">
        <v>4618.72</v>
      </c>
    </row>
    <row r="324" spans="1:13" ht="14.4" customHeight="1" x14ac:dyDescent="0.3">
      <c r="A324" s="660" t="s">
        <v>2753</v>
      </c>
      <c r="B324" s="661" t="s">
        <v>4092</v>
      </c>
      <c r="C324" s="661" t="s">
        <v>3828</v>
      </c>
      <c r="D324" s="661" t="s">
        <v>3829</v>
      </c>
      <c r="E324" s="661" t="s">
        <v>1408</v>
      </c>
      <c r="F324" s="664"/>
      <c r="G324" s="664"/>
      <c r="H324" s="677"/>
      <c r="I324" s="664">
        <v>1</v>
      </c>
      <c r="J324" s="664">
        <v>0</v>
      </c>
      <c r="K324" s="677"/>
      <c r="L324" s="664">
        <v>1</v>
      </c>
      <c r="M324" s="665">
        <v>0</v>
      </c>
    </row>
    <row r="325" spans="1:13" ht="14.4" customHeight="1" x14ac:dyDescent="0.3">
      <c r="A325" s="660" t="s">
        <v>2753</v>
      </c>
      <c r="B325" s="661" t="s">
        <v>2689</v>
      </c>
      <c r="C325" s="661" t="s">
        <v>3854</v>
      </c>
      <c r="D325" s="661" t="s">
        <v>3855</v>
      </c>
      <c r="E325" s="661" t="s">
        <v>3856</v>
      </c>
      <c r="F325" s="664"/>
      <c r="G325" s="664"/>
      <c r="H325" s="677">
        <v>0</v>
      </c>
      <c r="I325" s="664">
        <v>1</v>
      </c>
      <c r="J325" s="664">
        <v>247.78</v>
      </c>
      <c r="K325" s="677">
        <v>1</v>
      </c>
      <c r="L325" s="664">
        <v>1</v>
      </c>
      <c r="M325" s="665">
        <v>247.78</v>
      </c>
    </row>
    <row r="326" spans="1:13" ht="14.4" customHeight="1" x14ac:dyDescent="0.3">
      <c r="A326" s="660" t="s">
        <v>2753</v>
      </c>
      <c r="B326" s="661" t="s">
        <v>2696</v>
      </c>
      <c r="C326" s="661" t="s">
        <v>1632</v>
      </c>
      <c r="D326" s="661" t="s">
        <v>1633</v>
      </c>
      <c r="E326" s="661" t="s">
        <v>2989</v>
      </c>
      <c r="F326" s="664"/>
      <c r="G326" s="664"/>
      <c r="H326" s="677">
        <v>0</v>
      </c>
      <c r="I326" s="664">
        <v>1</v>
      </c>
      <c r="J326" s="664">
        <v>111.72</v>
      </c>
      <c r="K326" s="677">
        <v>1</v>
      </c>
      <c r="L326" s="664">
        <v>1</v>
      </c>
      <c r="M326" s="665">
        <v>111.72</v>
      </c>
    </row>
    <row r="327" spans="1:13" ht="14.4" customHeight="1" x14ac:dyDescent="0.3">
      <c r="A327" s="660" t="s">
        <v>2753</v>
      </c>
      <c r="B327" s="661" t="s">
        <v>4071</v>
      </c>
      <c r="C327" s="661" t="s">
        <v>3104</v>
      </c>
      <c r="D327" s="661" t="s">
        <v>3105</v>
      </c>
      <c r="E327" s="661" t="s">
        <v>1355</v>
      </c>
      <c r="F327" s="664"/>
      <c r="G327" s="664"/>
      <c r="H327" s="677">
        <v>0</v>
      </c>
      <c r="I327" s="664">
        <v>2</v>
      </c>
      <c r="J327" s="664">
        <v>19621.64</v>
      </c>
      <c r="K327" s="677">
        <v>1</v>
      </c>
      <c r="L327" s="664">
        <v>2</v>
      </c>
      <c r="M327" s="665">
        <v>19621.64</v>
      </c>
    </row>
    <row r="328" spans="1:13" ht="14.4" customHeight="1" x14ac:dyDescent="0.3">
      <c r="A328" s="660" t="s">
        <v>2753</v>
      </c>
      <c r="B328" s="661" t="s">
        <v>4071</v>
      </c>
      <c r="C328" s="661" t="s">
        <v>3321</v>
      </c>
      <c r="D328" s="661" t="s">
        <v>3105</v>
      </c>
      <c r="E328" s="661" t="s">
        <v>1355</v>
      </c>
      <c r="F328" s="664"/>
      <c r="G328" s="664"/>
      <c r="H328" s="677">
        <v>0</v>
      </c>
      <c r="I328" s="664">
        <v>1</v>
      </c>
      <c r="J328" s="664">
        <v>9810.82</v>
      </c>
      <c r="K328" s="677">
        <v>1</v>
      </c>
      <c r="L328" s="664">
        <v>1</v>
      </c>
      <c r="M328" s="665">
        <v>9810.82</v>
      </c>
    </row>
    <row r="329" spans="1:13" ht="14.4" customHeight="1" x14ac:dyDescent="0.3">
      <c r="A329" s="660" t="s">
        <v>2753</v>
      </c>
      <c r="B329" s="661" t="s">
        <v>4071</v>
      </c>
      <c r="C329" s="661" t="s">
        <v>3503</v>
      </c>
      <c r="D329" s="661" t="s">
        <v>3504</v>
      </c>
      <c r="E329" s="661" t="s">
        <v>3505</v>
      </c>
      <c r="F329" s="664"/>
      <c r="G329" s="664"/>
      <c r="H329" s="677">
        <v>0</v>
      </c>
      <c r="I329" s="664">
        <v>1</v>
      </c>
      <c r="J329" s="664">
        <v>5886.49</v>
      </c>
      <c r="K329" s="677">
        <v>1</v>
      </c>
      <c r="L329" s="664">
        <v>1</v>
      </c>
      <c r="M329" s="665">
        <v>5886.49</v>
      </c>
    </row>
    <row r="330" spans="1:13" ht="14.4" customHeight="1" x14ac:dyDescent="0.3">
      <c r="A330" s="660" t="s">
        <v>2753</v>
      </c>
      <c r="B330" s="661" t="s">
        <v>4072</v>
      </c>
      <c r="C330" s="661" t="s">
        <v>3175</v>
      </c>
      <c r="D330" s="661" t="s">
        <v>2975</v>
      </c>
      <c r="E330" s="661" t="s">
        <v>3176</v>
      </c>
      <c r="F330" s="664"/>
      <c r="G330" s="664"/>
      <c r="H330" s="677">
        <v>0</v>
      </c>
      <c r="I330" s="664">
        <v>19</v>
      </c>
      <c r="J330" s="664">
        <v>9353.7000000000025</v>
      </c>
      <c r="K330" s="677">
        <v>1</v>
      </c>
      <c r="L330" s="664">
        <v>19</v>
      </c>
      <c r="M330" s="665">
        <v>9353.7000000000025</v>
      </c>
    </row>
    <row r="331" spans="1:13" ht="14.4" customHeight="1" x14ac:dyDescent="0.3">
      <c r="A331" s="660" t="s">
        <v>2753</v>
      </c>
      <c r="B331" s="661" t="s">
        <v>2645</v>
      </c>
      <c r="C331" s="661" t="s">
        <v>1591</v>
      </c>
      <c r="D331" s="661" t="s">
        <v>1592</v>
      </c>
      <c r="E331" s="661" t="s">
        <v>2646</v>
      </c>
      <c r="F331" s="664"/>
      <c r="G331" s="664"/>
      <c r="H331" s="677">
        <v>0</v>
      </c>
      <c r="I331" s="664">
        <v>85</v>
      </c>
      <c r="J331" s="664">
        <v>65415.999999999993</v>
      </c>
      <c r="K331" s="677">
        <v>1</v>
      </c>
      <c r="L331" s="664">
        <v>85</v>
      </c>
      <c r="M331" s="665">
        <v>65415.999999999993</v>
      </c>
    </row>
    <row r="332" spans="1:13" ht="14.4" customHeight="1" x14ac:dyDescent="0.3">
      <c r="A332" s="660" t="s">
        <v>2753</v>
      </c>
      <c r="B332" s="661" t="s">
        <v>2645</v>
      </c>
      <c r="C332" s="661" t="s">
        <v>3225</v>
      </c>
      <c r="D332" s="661" t="s">
        <v>1592</v>
      </c>
      <c r="E332" s="661" t="s">
        <v>2646</v>
      </c>
      <c r="F332" s="664"/>
      <c r="G332" s="664"/>
      <c r="H332" s="677"/>
      <c r="I332" s="664">
        <v>3</v>
      </c>
      <c r="J332" s="664">
        <v>0</v>
      </c>
      <c r="K332" s="677"/>
      <c r="L332" s="664">
        <v>3</v>
      </c>
      <c r="M332" s="665">
        <v>0</v>
      </c>
    </row>
    <row r="333" spans="1:13" ht="14.4" customHeight="1" x14ac:dyDescent="0.3">
      <c r="A333" s="660" t="s">
        <v>2753</v>
      </c>
      <c r="B333" s="661" t="s">
        <v>4074</v>
      </c>
      <c r="C333" s="661" t="s">
        <v>3101</v>
      </c>
      <c r="D333" s="661" t="s">
        <v>3102</v>
      </c>
      <c r="E333" s="661" t="s">
        <v>3103</v>
      </c>
      <c r="F333" s="664"/>
      <c r="G333" s="664"/>
      <c r="H333" s="677">
        <v>0</v>
      </c>
      <c r="I333" s="664">
        <v>22</v>
      </c>
      <c r="J333" s="664">
        <v>47958.459999999992</v>
      </c>
      <c r="K333" s="677">
        <v>1</v>
      </c>
      <c r="L333" s="664">
        <v>22</v>
      </c>
      <c r="M333" s="665">
        <v>47958.459999999992</v>
      </c>
    </row>
    <row r="334" spans="1:13" ht="14.4" customHeight="1" x14ac:dyDescent="0.3">
      <c r="A334" s="660" t="s">
        <v>2753</v>
      </c>
      <c r="B334" s="661" t="s">
        <v>2650</v>
      </c>
      <c r="C334" s="661" t="s">
        <v>3177</v>
      </c>
      <c r="D334" s="661" t="s">
        <v>3178</v>
      </c>
      <c r="E334" s="661" t="s">
        <v>3179</v>
      </c>
      <c r="F334" s="664"/>
      <c r="G334" s="664"/>
      <c r="H334" s="677">
        <v>0</v>
      </c>
      <c r="I334" s="664">
        <v>6</v>
      </c>
      <c r="J334" s="664">
        <v>187.92000000000002</v>
      </c>
      <c r="K334" s="677">
        <v>1</v>
      </c>
      <c r="L334" s="664">
        <v>6</v>
      </c>
      <c r="M334" s="665">
        <v>187.92000000000002</v>
      </c>
    </row>
    <row r="335" spans="1:13" ht="14.4" customHeight="1" x14ac:dyDescent="0.3">
      <c r="A335" s="660" t="s">
        <v>2753</v>
      </c>
      <c r="B335" s="661" t="s">
        <v>2660</v>
      </c>
      <c r="C335" s="661" t="s">
        <v>1542</v>
      </c>
      <c r="D335" s="661" t="s">
        <v>2663</v>
      </c>
      <c r="E335" s="661" t="s">
        <v>2664</v>
      </c>
      <c r="F335" s="664"/>
      <c r="G335" s="664"/>
      <c r="H335" s="677">
        <v>0</v>
      </c>
      <c r="I335" s="664">
        <v>3</v>
      </c>
      <c r="J335" s="664">
        <v>30.78</v>
      </c>
      <c r="K335" s="677">
        <v>1</v>
      </c>
      <c r="L335" s="664">
        <v>3</v>
      </c>
      <c r="M335" s="665">
        <v>30.78</v>
      </c>
    </row>
    <row r="336" spans="1:13" ht="14.4" customHeight="1" x14ac:dyDescent="0.3">
      <c r="A336" s="660" t="s">
        <v>2753</v>
      </c>
      <c r="B336" s="661" t="s">
        <v>2665</v>
      </c>
      <c r="C336" s="661" t="s">
        <v>1519</v>
      </c>
      <c r="D336" s="661" t="s">
        <v>1520</v>
      </c>
      <c r="E336" s="661" t="s">
        <v>2629</v>
      </c>
      <c r="F336" s="664"/>
      <c r="G336" s="664"/>
      <c r="H336" s="677">
        <v>0</v>
      </c>
      <c r="I336" s="664">
        <v>3</v>
      </c>
      <c r="J336" s="664">
        <v>197.96999999999997</v>
      </c>
      <c r="K336" s="677">
        <v>1</v>
      </c>
      <c r="L336" s="664">
        <v>3</v>
      </c>
      <c r="M336" s="665">
        <v>197.96999999999997</v>
      </c>
    </row>
    <row r="337" spans="1:13" ht="14.4" customHeight="1" x14ac:dyDescent="0.3">
      <c r="A337" s="660" t="s">
        <v>2753</v>
      </c>
      <c r="B337" s="661" t="s">
        <v>2669</v>
      </c>
      <c r="C337" s="661" t="s">
        <v>2287</v>
      </c>
      <c r="D337" s="661" t="s">
        <v>2288</v>
      </c>
      <c r="E337" s="661" t="s">
        <v>2289</v>
      </c>
      <c r="F337" s="664"/>
      <c r="G337" s="664"/>
      <c r="H337" s="677">
        <v>0</v>
      </c>
      <c r="I337" s="664">
        <v>3</v>
      </c>
      <c r="J337" s="664">
        <v>582.78</v>
      </c>
      <c r="K337" s="677">
        <v>1</v>
      </c>
      <c r="L337" s="664">
        <v>3</v>
      </c>
      <c r="M337" s="665">
        <v>582.78</v>
      </c>
    </row>
    <row r="338" spans="1:13" ht="14.4" customHeight="1" x14ac:dyDescent="0.3">
      <c r="A338" s="660" t="s">
        <v>2753</v>
      </c>
      <c r="B338" s="661" t="s">
        <v>2669</v>
      </c>
      <c r="C338" s="661" t="s">
        <v>3869</v>
      </c>
      <c r="D338" s="661" t="s">
        <v>3870</v>
      </c>
      <c r="E338" s="661" t="s">
        <v>2818</v>
      </c>
      <c r="F338" s="664"/>
      <c r="G338" s="664"/>
      <c r="H338" s="677">
        <v>0</v>
      </c>
      <c r="I338" s="664">
        <v>2</v>
      </c>
      <c r="J338" s="664">
        <v>259.02</v>
      </c>
      <c r="K338" s="677">
        <v>1</v>
      </c>
      <c r="L338" s="664">
        <v>2</v>
      </c>
      <c r="M338" s="665">
        <v>259.02</v>
      </c>
    </row>
    <row r="339" spans="1:13" ht="14.4" customHeight="1" x14ac:dyDescent="0.3">
      <c r="A339" s="660" t="s">
        <v>2753</v>
      </c>
      <c r="B339" s="661" t="s">
        <v>2669</v>
      </c>
      <c r="C339" s="661" t="s">
        <v>3865</v>
      </c>
      <c r="D339" s="661" t="s">
        <v>3866</v>
      </c>
      <c r="E339" s="661" t="s">
        <v>1607</v>
      </c>
      <c r="F339" s="664"/>
      <c r="G339" s="664"/>
      <c r="H339" s="677">
        <v>0</v>
      </c>
      <c r="I339" s="664">
        <v>20</v>
      </c>
      <c r="J339" s="664">
        <v>659.80000000000007</v>
      </c>
      <c r="K339" s="677">
        <v>1</v>
      </c>
      <c r="L339" s="664">
        <v>20</v>
      </c>
      <c r="M339" s="665">
        <v>659.80000000000007</v>
      </c>
    </row>
    <row r="340" spans="1:13" ht="14.4" customHeight="1" x14ac:dyDescent="0.3">
      <c r="A340" s="660" t="s">
        <v>2753</v>
      </c>
      <c r="B340" s="661" t="s">
        <v>2669</v>
      </c>
      <c r="C340" s="661" t="s">
        <v>3867</v>
      </c>
      <c r="D340" s="661" t="s">
        <v>3868</v>
      </c>
      <c r="E340" s="661" t="s">
        <v>1607</v>
      </c>
      <c r="F340" s="664"/>
      <c r="G340" s="664"/>
      <c r="H340" s="677">
        <v>0</v>
      </c>
      <c r="I340" s="664">
        <v>15</v>
      </c>
      <c r="J340" s="664">
        <v>494.85</v>
      </c>
      <c r="K340" s="677">
        <v>1</v>
      </c>
      <c r="L340" s="664">
        <v>15</v>
      </c>
      <c r="M340" s="665">
        <v>494.85</v>
      </c>
    </row>
    <row r="341" spans="1:13" ht="14.4" customHeight="1" x14ac:dyDescent="0.3">
      <c r="A341" s="660" t="s">
        <v>2753</v>
      </c>
      <c r="B341" s="661" t="s">
        <v>2669</v>
      </c>
      <c r="C341" s="661" t="s">
        <v>1614</v>
      </c>
      <c r="D341" s="661" t="s">
        <v>1615</v>
      </c>
      <c r="E341" s="661" t="s">
        <v>1613</v>
      </c>
      <c r="F341" s="664"/>
      <c r="G341" s="664"/>
      <c r="H341" s="677">
        <v>0</v>
      </c>
      <c r="I341" s="664">
        <v>10</v>
      </c>
      <c r="J341" s="664">
        <v>1053.0999999999999</v>
      </c>
      <c r="K341" s="677">
        <v>1</v>
      </c>
      <c r="L341" s="664">
        <v>10</v>
      </c>
      <c r="M341" s="665">
        <v>1053.0999999999999</v>
      </c>
    </row>
    <row r="342" spans="1:13" ht="14.4" customHeight="1" x14ac:dyDescent="0.3">
      <c r="A342" s="660" t="s">
        <v>2753</v>
      </c>
      <c r="B342" s="661" t="s">
        <v>2669</v>
      </c>
      <c r="C342" s="661" t="s">
        <v>3133</v>
      </c>
      <c r="D342" s="661" t="s">
        <v>3134</v>
      </c>
      <c r="E342" s="661" t="s">
        <v>1613</v>
      </c>
      <c r="F342" s="664"/>
      <c r="G342" s="664"/>
      <c r="H342" s="677">
        <v>0</v>
      </c>
      <c r="I342" s="664">
        <v>36</v>
      </c>
      <c r="J342" s="664">
        <v>3904.92</v>
      </c>
      <c r="K342" s="677">
        <v>1</v>
      </c>
      <c r="L342" s="664">
        <v>36</v>
      </c>
      <c r="M342" s="665">
        <v>3904.92</v>
      </c>
    </row>
    <row r="343" spans="1:13" ht="14.4" customHeight="1" x14ac:dyDescent="0.3">
      <c r="A343" s="660" t="s">
        <v>2753</v>
      </c>
      <c r="B343" s="661" t="s">
        <v>2669</v>
      </c>
      <c r="C343" s="661" t="s">
        <v>2953</v>
      </c>
      <c r="D343" s="661" t="s">
        <v>2954</v>
      </c>
      <c r="E343" s="661" t="s">
        <v>2818</v>
      </c>
      <c r="F343" s="664"/>
      <c r="G343" s="664"/>
      <c r="H343" s="677">
        <v>0</v>
      </c>
      <c r="I343" s="664">
        <v>24</v>
      </c>
      <c r="J343" s="664">
        <v>3056.1600000000003</v>
      </c>
      <c r="K343" s="677">
        <v>1</v>
      </c>
      <c r="L343" s="664">
        <v>24</v>
      </c>
      <c r="M343" s="665">
        <v>3056.1600000000003</v>
      </c>
    </row>
    <row r="344" spans="1:13" ht="14.4" customHeight="1" x14ac:dyDescent="0.3">
      <c r="A344" s="660" t="s">
        <v>2753</v>
      </c>
      <c r="B344" s="661" t="s">
        <v>2669</v>
      </c>
      <c r="C344" s="661" t="s">
        <v>3135</v>
      </c>
      <c r="D344" s="661" t="s">
        <v>3136</v>
      </c>
      <c r="E344" s="661" t="s">
        <v>2818</v>
      </c>
      <c r="F344" s="664"/>
      <c r="G344" s="664"/>
      <c r="H344" s="677">
        <v>0</v>
      </c>
      <c r="I344" s="664">
        <v>17</v>
      </c>
      <c r="J344" s="664">
        <v>2164.7800000000002</v>
      </c>
      <c r="K344" s="677">
        <v>1</v>
      </c>
      <c r="L344" s="664">
        <v>17</v>
      </c>
      <c r="M344" s="665">
        <v>2164.7800000000002</v>
      </c>
    </row>
    <row r="345" spans="1:13" ht="14.4" customHeight="1" x14ac:dyDescent="0.3">
      <c r="A345" s="660" t="s">
        <v>2753</v>
      </c>
      <c r="B345" s="661" t="s">
        <v>2669</v>
      </c>
      <c r="C345" s="661" t="s">
        <v>3139</v>
      </c>
      <c r="D345" s="661" t="s">
        <v>3140</v>
      </c>
      <c r="E345" s="661" t="s">
        <v>2818</v>
      </c>
      <c r="F345" s="664"/>
      <c r="G345" s="664"/>
      <c r="H345" s="677">
        <v>0</v>
      </c>
      <c r="I345" s="664">
        <v>17</v>
      </c>
      <c r="J345" s="664">
        <v>2164.7800000000002</v>
      </c>
      <c r="K345" s="677">
        <v>1</v>
      </c>
      <c r="L345" s="664">
        <v>17</v>
      </c>
      <c r="M345" s="665">
        <v>2164.7800000000002</v>
      </c>
    </row>
    <row r="346" spans="1:13" ht="14.4" customHeight="1" x14ac:dyDescent="0.3">
      <c r="A346" s="660" t="s">
        <v>2753</v>
      </c>
      <c r="B346" s="661" t="s">
        <v>2669</v>
      </c>
      <c r="C346" s="661" t="s">
        <v>1611</v>
      </c>
      <c r="D346" s="661" t="s">
        <v>1612</v>
      </c>
      <c r="E346" s="661" t="s">
        <v>1613</v>
      </c>
      <c r="F346" s="664"/>
      <c r="G346" s="664"/>
      <c r="H346" s="677">
        <v>0</v>
      </c>
      <c r="I346" s="664">
        <v>20</v>
      </c>
      <c r="J346" s="664">
        <v>3245.6</v>
      </c>
      <c r="K346" s="677">
        <v>1</v>
      </c>
      <c r="L346" s="664">
        <v>20</v>
      </c>
      <c r="M346" s="665">
        <v>3245.6</v>
      </c>
    </row>
    <row r="347" spans="1:13" ht="14.4" customHeight="1" x14ac:dyDescent="0.3">
      <c r="A347" s="660" t="s">
        <v>2753</v>
      </c>
      <c r="B347" s="661" t="s">
        <v>2669</v>
      </c>
      <c r="C347" s="661" t="s">
        <v>2816</v>
      </c>
      <c r="D347" s="661" t="s">
        <v>2817</v>
      </c>
      <c r="E347" s="661" t="s">
        <v>2818</v>
      </c>
      <c r="F347" s="664"/>
      <c r="G347" s="664"/>
      <c r="H347" s="677">
        <v>0</v>
      </c>
      <c r="I347" s="664">
        <v>31</v>
      </c>
      <c r="J347" s="664">
        <v>3947.54</v>
      </c>
      <c r="K347" s="677">
        <v>1</v>
      </c>
      <c r="L347" s="664">
        <v>31</v>
      </c>
      <c r="M347" s="665">
        <v>3947.54</v>
      </c>
    </row>
    <row r="348" spans="1:13" ht="14.4" customHeight="1" x14ac:dyDescent="0.3">
      <c r="A348" s="660" t="s">
        <v>2753</v>
      </c>
      <c r="B348" s="661" t="s">
        <v>2669</v>
      </c>
      <c r="C348" s="661" t="s">
        <v>2299</v>
      </c>
      <c r="D348" s="661" t="s">
        <v>2300</v>
      </c>
      <c r="E348" s="661" t="s">
        <v>2301</v>
      </c>
      <c r="F348" s="664"/>
      <c r="G348" s="664"/>
      <c r="H348" s="677">
        <v>0</v>
      </c>
      <c r="I348" s="664">
        <v>2</v>
      </c>
      <c r="J348" s="664">
        <v>169.78</v>
      </c>
      <c r="K348" s="677">
        <v>1</v>
      </c>
      <c r="L348" s="664">
        <v>2</v>
      </c>
      <c r="M348" s="665">
        <v>169.78</v>
      </c>
    </row>
    <row r="349" spans="1:13" ht="14.4" customHeight="1" x14ac:dyDescent="0.3">
      <c r="A349" s="660" t="s">
        <v>2753</v>
      </c>
      <c r="B349" s="661" t="s">
        <v>2669</v>
      </c>
      <c r="C349" s="661" t="s">
        <v>3137</v>
      </c>
      <c r="D349" s="661" t="s">
        <v>3138</v>
      </c>
      <c r="E349" s="661" t="s">
        <v>2818</v>
      </c>
      <c r="F349" s="664"/>
      <c r="G349" s="664"/>
      <c r="H349" s="677">
        <v>0</v>
      </c>
      <c r="I349" s="664">
        <v>2</v>
      </c>
      <c r="J349" s="664">
        <v>164.08</v>
      </c>
      <c r="K349" s="677">
        <v>1</v>
      </c>
      <c r="L349" s="664">
        <v>2</v>
      </c>
      <c r="M349" s="665">
        <v>164.08</v>
      </c>
    </row>
    <row r="350" spans="1:13" ht="14.4" customHeight="1" x14ac:dyDescent="0.3">
      <c r="A350" s="660" t="s">
        <v>2753</v>
      </c>
      <c r="B350" s="661" t="s">
        <v>2669</v>
      </c>
      <c r="C350" s="661" t="s">
        <v>3145</v>
      </c>
      <c r="D350" s="661" t="s">
        <v>1612</v>
      </c>
      <c r="E350" s="661" t="s">
        <v>3146</v>
      </c>
      <c r="F350" s="664"/>
      <c r="G350" s="664"/>
      <c r="H350" s="677">
        <v>0</v>
      </c>
      <c r="I350" s="664">
        <v>18</v>
      </c>
      <c r="J350" s="664">
        <v>26118.719999999998</v>
      </c>
      <c r="K350" s="677">
        <v>1</v>
      </c>
      <c r="L350" s="664">
        <v>18</v>
      </c>
      <c r="M350" s="665">
        <v>26118.719999999998</v>
      </c>
    </row>
    <row r="351" spans="1:13" ht="14.4" customHeight="1" x14ac:dyDescent="0.3">
      <c r="A351" s="660" t="s">
        <v>2753</v>
      </c>
      <c r="B351" s="661" t="s">
        <v>2669</v>
      </c>
      <c r="C351" s="661" t="s">
        <v>2302</v>
      </c>
      <c r="D351" s="661" t="s">
        <v>2303</v>
      </c>
      <c r="E351" s="661" t="s">
        <v>2289</v>
      </c>
      <c r="F351" s="664"/>
      <c r="G351" s="664"/>
      <c r="H351" s="677">
        <v>0</v>
      </c>
      <c r="I351" s="664">
        <v>167</v>
      </c>
      <c r="J351" s="664">
        <v>32441.42</v>
      </c>
      <c r="K351" s="677">
        <v>1</v>
      </c>
      <c r="L351" s="664">
        <v>167</v>
      </c>
      <c r="M351" s="665">
        <v>32441.42</v>
      </c>
    </row>
    <row r="352" spans="1:13" ht="14.4" customHeight="1" x14ac:dyDescent="0.3">
      <c r="A352" s="660" t="s">
        <v>2753</v>
      </c>
      <c r="B352" s="661" t="s">
        <v>2669</v>
      </c>
      <c r="C352" s="661" t="s">
        <v>3873</v>
      </c>
      <c r="D352" s="661" t="s">
        <v>3874</v>
      </c>
      <c r="E352" s="661" t="s">
        <v>1618</v>
      </c>
      <c r="F352" s="664"/>
      <c r="G352" s="664"/>
      <c r="H352" s="677">
        <v>0</v>
      </c>
      <c r="I352" s="664">
        <v>4</v>
      </c>
      <c r="J352" s="664">
        <v>505.4</v>
      </c>
      <c r="K352" s="677">
        <v>1</v>
      </c>
      <c r="L352" s="664">
        <v>4</v>
      </c>
      <c r="M352" s="665">
        <v>505.4</v>
      </c>
    </row>
    <row r="353" spans="1:13" ht="14.4" customHeight="1" x14ac:dyDescent="0.3">
      <c r="A353" s="660" t="s">
        <v>2753</v>
      </c>
      <c r="B353" s="661" t="s">
        <v>2669</v>
      </c>
      <c r="C353" s="661" t="s">
        <v>3871</v>
      </c>
      <c r="D353" s="661" t="s">
        <v>3872</v>
      </c>
      <c r="E353" s="661" t="s">
        <v>1618</v>
      </c>
      <c r="F353" s="664"/>
      <c r="G353" s="664"/>
      <c r="H353" s="677">
        <v>0</v>
      </c>
      <c r="I353" s="664">
        <v>11</v>
      </c>
      <c r="J353" s="664">
        <v>1389.85</v>
      </c>
      <c r="K353" s="677">
        <v>1</v>
      </c>
      <c r="L353" s="664">
        <v>11</v>
      </c>
      <c r="M353" s="665">
        <v>1389.85</v>
      </c>
    </row>
    <row r="354" spans="1:13" ht="14.4" customHeight="1" x14ac:dyDescent="0.3">
      <c r="A354" s="660" t="s">
        <v>2754</v>
      </c>
      <c r="B354" s="661" t="s">
        <v>2612</v>
      </c>
      <c r="C354" s="661" t="s">
        <v>1538</v>
      </c>
      <c r="D354" s="661" t="s">
        <v>1539</v>
      </c>
      <c r="E354" s="661" t="s">
        <v>1540</v>
      </c>
      <c r="F354" s="664"/>
      <c r="G354" s="664"/>
      <c r="H354" s="677">
        <v>0</v>
      </c>
      <c r="I354" s="664">
        <v>15</v>
      </c>
      <c r="J354" s="664">
        <v>7136.55</v>
      </c>
      <c r="K354" s="677">
        <v>1</v>
      </c>
      <c r="L354" s="664">
        <v>15</v>
      </c>
      <c r="M354" s="665">
        <v>7136.55</v>
      </c>
    </row>
    <row r="355" spans="1:13" ht="14.4" customHeight="1" x14ac:dyDescent="0.3">
      <c r="A355" s="660" t="s">
        <v>2754</v>
      </c>
      <c r="B355" s="661" t="s">
        <v>2612</v>
      </c>
      <c r="C355" s="661" t="s">
        <v>1553</v>
      </c>
      <c r="D355" s="661" t="s">
        <v>1554</v>
      </c>
      <c r="E355" s="661" t="s">
        <v>2613</v>
      </c>
      <c r="F355" s="664"/>
      <c r="G355" s="664"/>
      <c r="H355" s="677">
        <v>0</v>
      </c>
      <c r="I355" s="664">
        <v>14</v>
      </c>
      <c r="J355" s="664">
        <v>18206.86</v>
      </c>
      <c r="K355" s="677">
        <v>1</v>
      </c>
      <c r="L355" s="664">
        <v>14</v>
      </c>
      <c r="M355" s="665">
        <v>18206.86</v>
      </c>
    </row>
    <row r="356" spans="1:13" ht="14.4" customHeight="1" x14ac:dyDescent="0.3">
      <c r="A356" s="660" t="s">
        <v>2754</v>
      </c>
      <c r="B356" s="661" t="s">
        <v>2614</v>
      </c>
      <c r="C356" s="661" t="s">
        <v>1564</v>
      </c>
      <c r="D356" s="661" t="s">
        <v>1565</v>
      </c>
      <c r="E356" s="661" t="s">
        <v>2615</v>
      </c>
      <c r="F356" s="664"/>
      <c r="G356" s="664"/>
      <c r="H356" s="677">
        <v>0</v>
      </c>
      <c r="I356" s="664">
        <v>2</v>
      </c>
      <c r="J356" s="664">
        <v>1270.7</v>
      </c>
      <c r="K356" s="677">
        <v>1</v>
      </c>
      <c r="L356" s="664">
        <v>2</v>
      </c>
      <c r="M356" s="665">
        <v>1270.7</v>
      </c>
    </row>
    <row r="357" spans="1:13" ht="14.4" customHeight="1" x14ac:dyDescent="0.3">
      <c r="A357" s="660" t="s">
        <v>2754</v>
      </c>
      <c r="B357" s="661" t="s">
        <v>2620</v>
      </c>
      <c r="C357" s="661" t="s">
        <v>1480</v>
      </c>
      <c r="D357" s="661" t="s">
        <v>1481</v>
      </c>
      <c r="E357" s="661" t="s">
        <v>2622</v>
      </c>
      <c r="F357" s="664"/>
      <c r="G357" s="664"/>
      <c r="H357" s="677">
        <v>0</v>
      </c>
      <c r="I357" s="664">
        <v>12</v>
      </c>
      <c r="J357" s="664">
        <v>16627.439999999999</v>
      </c>
      <c r="K357" s="677">
        <v>1</v>
      </c>
      <c r="L357" s="664">
        <v>12</v>
      </c>
      <c r="M357" s="665">
        <v>16627.439999999999</v>
      </c>
    </row>
    <row r="358" spans="1:13" ht="14.4" customHeight="1" x14ac:dyDescent="0.3">
      <c r="A358" s="660" t="s">
        <v>2754</v>
      </c>
      <c r="B358" s="661" t="s">
        <v>2620</v>
      </c>
      <c r="C358" s="661" t="s">
        <v>1484</v>
      </c>
      <c r="D358" s="661" t="s">
        <v>1481</v>
      </c>
      <c r="E358" s="661" t="s">
        <v>1448</v>
      </c>
      <c r="F358" s="664"/>
      <c r="G358" s="664"/>
      <c r="H358" s="677">
        <v>0</v>
      </c>
      <c r="I358" s="664">
        <v>3</v>
      </c>
      <c r="J358" s="664">
        <v>5542.47</v>
      </c>
      <c r="K358" s="677">
        <v>1</v>
      </c>
      <c r="L358" s="664">
        <v>3</v>
      </c>
      <c r="M358" s="665">
        <v>5542.47</v>
      </c>
    </row>
    <row r="359" spans="1:13" ht="14.4" customHeight="1" x14ac:dyDescent="0.3">
      <c r="A359" s="660" t="s">
        <v>2754</v>
      </c>
      <c r="B359" s="661" t="s">
        <v>2620</v>
      </c>
      <c r="C359" s="661" t="s">
        <v>1487</v>
      </c>
      <c r="D359" s="661" t="s">
        <v>1481</v>
      </c>
      <c r="E359" s="661" t="s">
        <v>2623</v>
      </c>
      <c r="F359" s="664"/>
      <c r="G359" s="664"/>
      <c r="H359" s="677">
        <v>0</v>
      </c>
      <c r="I359" s="664">
        <v>11</v>
      </c>
      <c r="J359" s="664">
        <v>25402.959999999999</v>
      </c>
      <c r="K359" s="677">
        <v>1</v>
      </c>
      <c r="L359" s="664">
        <v>11</v>
      </c>
      <c r="M359" s="665">
        <v>25402.959999999999</v>
      </c>
    </row>
    <row r="360" spans="1:13" ht="14.4" customHeight="1" x14ac:dyDescent="0.3">
      <c r="A360" s="660" t="s">
        <v>2754</v>
      </c>
      <c r="B360" s="661" t="s">
        <v>2626</v>
      </c>
      <c r="C360" s="661" t="s">
        <v>1458</v>
      </c>
      <c r="D360" s="661" t="s">
        <v>1459</v>
      </c>
      <c r="E360" s="661" t="s">
        <v>989</v>
      </c>
      <c r="F360" s="664"/>
      <c r="G360" s="664"/>
      <c r="H360" s="677">
        <v>0</v>
      </c>
      <c r="I360" s="664">
        <v>3</v>
      </c>
      <c r="J360" s="664">
        <v>105.33</v>
      </c>
      <c r="K360" s="677">
        <v>1</v>
      </c>
      <c r="L360" s="664">
        <v>3</v>
      </c>
      <c r="M360" s="665">
        <v>105.33</v>
      </c>
    </row>
    <row r="361" spans="1:13" ht="14.4" customHeight="1" x14ac:dyDescent="0.3">
      <c r="A361" s="660" t="s">
        <v>2754</v>
      </c>
      <c r="B361" s="661" t="s">
        <v>2626</v>
      </c>
      <c r="C361" s="661" t="s">
        <v>3881</v>
      </c>
      <c r="D361" s="661" t="s">
        <v>3882</v>
      </c>
      <c r="E361" s="661" t="s">
        <v>989</v>
      </c>
      <c r="F361" s="664">
        <v>3</v>
      </c>
      <c r="G361" s="664">
        <v>105.33</v>
      </c>
      <c r="H361" s="677">
        <v>1</v>
      </c>
      <c r="I361" s="664"/>
      <c r="J361" s="664"/>
      <c r="K361" s="677">
        <v>0</v>
      </c>
      <c r="L361" s="664">
        <v>3</v>
      </c>
      <c r="M361" s="665">
        <v>105.33</v>
      </c>
    </row>
    <row r="362" spans="1:13" ht="14.4" customHeight="1" x14ac:dyDescent="0.3">
      <c r="A362" s="660" t="s">
        <v>2754</v>
      </c>
      <c r="B362" s="661" t="s">
        <v>2628</v>
      </c>
      <c r="C362" s="661" t="s">
        <v>2227</v>
      </c>
      <c r="D362" s="661" t="s">
        <v>2228</v>
      </c>
      <c r="E362" s="661" t="s">
        <v>989</v>
      </c>
      <c r="F362" s="664"/>
      <c r="G362" s="664"/>
      <c r="H362" s="677">
        <v>0</v>
      </c>
      <c r="I362" s="664">
        <v>2</v>
      </c>
      <c r="J362" s="664">
        <v>96.54</v>
      </c>
      <c r="K362" s="677">
        <v>1</v>
      </c>
      <c r="L362" s="664">
        <v>2</v>
      </c>
      <c r="M362" s="665">
        <v>96.54</v>
      </c>
    </row>
    <row r="363" spans="1:13" ht="14.4" customHeight="1" x14ac:dyDescent="0.3">
      <c r="A363" s="660" t="s">
        <v>2754</v>
      </c>
      <c r="B363" s="661" t="s">
        <v>2628</v>
      </c>
      <c r="C363" s="661" t="s">
        <v>3912</v>
      </c>
      <c r="D363" s="661" t="s">
        <v>2228</v>
      </c>
      <c r="E363" s="661" t="s">
        <v>3913</v>
      </c>
      <c r="F363" s="664"/>
      <c r="G363" s="664"/>
      <c r="H363" s="677">
        <v>0</v>
      </c>
      <c r="I363" s="664">
        <v>1</v>
      </c>
      <c r="J363" s="664">
        <v>144.81</v>
      </c>
      <c r="K363" s="677">
        <v>1</v>
      </c>
      <c r="L363" s="664">
        <v>1</v>
      </c>
      <c r="M363" s="665">
        <v>144.81</v>
      </c>
    </row>
    <row r="364" spans="1:13" ht="14.4" customHeight="1" x14ac:dyDescent="0.3">
      <c r="A364" s="660" t="s">
        <v>2754</v>
      </c>
      <c r="B364" s="661" t="s">
        <v>2628</v>
      </c>
      <c r="C364" s="661" t="s">
        <v>3914</v>
      </c>
      <c r="D364" s="661" t="s">
        <v>1503</v>
      </c>
      <c r="E364" s="661" t="s">
        <v>3915</v>
      </c>
      <c r="F364" s="664"/>
      <c r="G364" s="664"/>
      <c r="H364" s="677">
        <v>0</v>
      </c>
      <c r="I364" s="664">
        <v>1</v>
      </c>
      <c r="J364" s="664">
        <v>289.62</v>
      </c>
      <c r="K364" s="677">
        <v>1</v>
      </c>
      <c r="L364" s="664">
        <v>1</v>
      </c>
      <c r="M364" s="665">
        <v>289.62</v>
      </c>
    </row>
    <row r="365" spans="1:13" ht="14.4" customHeight="1" x14ac:dyDescent="0.3">
      <c r="A365" s="660" t="s">
        <v>2754</v>
      </c>
      <c r="B365" s="661" t="s">
        <v>2686</v>
      </c>
      <c r="C365" s="661" t="s">
        <v>3728</v>
      </c>
      <c r="D365" s="661" t="s">
        <v>3729</v>
      </c>
      <c r="E365" s="661" t="s">
        <v>2101</v>
      </c>
      <c r="F365" s="664"/>
      <c r="G365" s="664"/>
      <c r="H365" s="677">
        <v>0</v>
      </c>
      <c r="I365" s="664">
        <v>1</v>
      </c>
      <c r="J365" s="664">
        <v>208.19</v>
      </c>
      <c r="K365" s="677">
        <v>1</v>
      </c>
      <c r="L365" s="664">
        <v>1</v>
      </c>
      <c r="M365" s="665">
        <v>208.19</v>
      </c>
    </row>
    <row r="366" spans="1:13" ht="14.4" customHeight="1" x14ac:dyDescent="0.3">
      <c r="A366" s="660" t="s">
        <v>2754</v>
      </c>
      <c r="B366" s="661" t="s">
        <v>2686</v>
      </c>
      <c r="C366" s="661" t="s">
        <v>3484</v>
      </c>
      <c r="D366" s="661" t="s">
        <v>3276</v>
      </c>
      <c r="E366" s="661" t="s">
        <v>914</v>
      </c>
      <c r="F366" s="664"/>
      <c r="G366" s="664"/>
      <c r="H366" s="677">
        <v>0</v>
      </c>
      <c r="I366" s="664">
        <v>3</v>
      </c>
      <c r="J366" s="664">
        <v>374.73</v>
      </c>
      <c r="K366" s="677">
        <v>1</v>
      </c>
      <c r="L366" s="664">
        <v>3</v>
      </c>
      <c r="M366" s="665">
        <v>374.73</v>
      </c>
    </row>
    <row r="367" spans="1:13" ht="14.4" customHeight="1" x14ac:dyDescent="0.3">
      <c r="A367" s="660" t="s">
        <v>2754</v>
      </c>
      <c r="B367" s="661" t="s">
        <v>4078</v>
      </c>
      <c r="C367" s="661" t="s">
        <v>3916</v>
      </c>
      <c r="D367" s="661" t="s">
        <v>3917</v>
      </c>
      <c r="E367" s="661" t="s">
        <v>3918</v>
      </c>
      <c r="F367" s="664"/>
      <c r="G367" s="664"/>
      <c r="H367" s="677">
        <v>0</v>
      </c>
      <c r="I367" s="664">
        <v>1</v>
      </c>
      <c r="J367" s="664">
        <v>579.30999999999995</v>
      </c>
      <c r="K367" s="677">
        <v>1</v>
      </c>
      <c r="L367" s="664">
        <v>1</v>
      </c>
      <c r="M367" s="665">
        <v>579.30999999999995</v>
      </c>
    </row>
    <row r="368" spans="1:13" ht="14.4" customHeight="1" x14ac:dyDescent="0.3">
      <c r="A368" s="660" t="s">
        <v>2754</v>
      </c>
      <c r="B368" s="661" t="s">
        <v>2690</v>
      </c>
      <c r="C368" s="661" t="s">
        <v>3229</v>
      </c>
      <c r="D368" s="661" t="s">
        <v>3230</v>
      </c>
      <c r="E368" s="661" t="s">
        <v>3231</v>
      </c>
      <c r="F368" s="664">
        <v>1</v>
      </c>
      <c r="G368" s="664">
        <v>82.99</v>
      </c>
      <c r="H368" s="677">
        <v>1</v>
      </c>
      <c r="I368" s="664"/>
      <c r="J368" s="664"/>
      <c r="K368" s="677">
        <v>0</v>
      </c>
      <c r="L368" s="664">
        <v>1</v>
      </c>
      <c r="M368" s="665">
        <v>82.99</v>
      </c>
    </row>
    <row r="369" spans="1:13" ht="14.4" customHeight="1" x14ac:dyDescent="0.3">
      <c r="A369" s="660" t="s">
        <v>2754</v>
      </c>
      <c r="B369" s="661" t="s">
        <v>2690</v>
      </c>
      <c r="C369" s="661" t="s">
        <v>2273</v>
      </c>
      <c r="D369" s="661" t="s">
        <v>2274</v>
      </c>
      <c r="E369" s="661" t="s">
        <v>2275</v>
      </c>
      <c r="F369" s="664"/>
      <c r="G369" s="664"/>
      <c r="H369" s="677">
        <v>0</v>
      </c>
      <c r="I369" s="664">
        <v>1</v>
      </c>
      <c r="J369" s="664">
        <v>48.37</v>
      </c>
      <c r="K369" s="677">
        <v>1</v>
      </c>
      <c r="L369" s="664">
        <v>1</v>
      </c>
      <c r="M369" s="665">
        <v>48.37</v>
      </c>
    </row>
    <row r="370" spans="1:13" ht="14.4" customHeight="1" x14ac:dyDescent="0.3">
      <c r="A370" s="660" t="s">
        <v>2754</v>
      </c>
      <c r="B370" s="661" t="s">
        <v>4072</v>
      </c>
      <c r="C370" s="661" t="s">
        <v>2974</v>
      </c>
      <c r="D370" s="661" t="s">
        <v>2975</v>
      </c>
      <c r="E370" s="661" t="s">
        <v>2976</v>
      </c>
      <c r="F370" s="664"/>
      <c r="G370" s="664"/>
      <c r="H370" s="677"/>
      <c r="I370" s="664">
        <v>3</v>
      </c>
      <c r="J370" s="664">
        <v>0</v>
      </c>
      <c r="K370" s="677"/>
      <c r="L370" s="664">
        <v>3</v>
      </c>
      <c r="M370" s="665">
        <v>0</v>
      </c>
    </row>
    <row r="371" spans="1:13" ht="14.4" customHeight="1" x14ac:dyDescent="0.3">
      <c r="A371" s="660" t="s">
        <v>2754</v>
      </c>
      <c r="B371" s="661" t="s">
        <v>4072</v>
      </c>
      <c r="C371" s="661" t="s">
        <v>3175</v>
      </c>
      <c r="D371" s="661" t="s">
        <v>2975</v>
      </c>
      <c r="E371" s="661" t="s">
        <v>3176</v>
      </c>
      <c r="F371" s="664"/>
      <c r="G371" s="664"/>
      <c r="H371" s="677">
        <v>0</v>
      </c>
      <c r="I371" s="664">
        <v>1</v>
      </c>
      <c r="J371" s="664">
        <v>492.3</v>
      </c>
      <c r="K371" s="677">
        <v>1</v>
      </c>
      <c r="L371" s="664">
        <v>1</v>
      </c>
      <c r="M371" s="665">
        <v>492.3</v>
      </c>
    </row>
    <row r="372" spans="1:13" ht="14.4" customHeight="1" x14ac:dyDescent="0.3">
      <c r="A372" s="660" t="s">
        <v>2754</v>
      </c>
      <c r="B372" s="661" t="s">
        <v>2645</v>
      </c>
      <c r="C372" s="661" t="s">
        <v>1591</v>
      </c>
      <c r="D372" s="661" t="s">
        <v>1592</v>
      </c>
      <c r="E372" s="661" t="s">
        <v>2646</v>
      </c>
      <c r="F372" s="664"/>
      <c r="G372" s="664"/>
      <c r="H372" s="677">
        <v>0</v>
      </c>
      <c r="I372" s="664">
        <v>30</v>
      </c>
      <c r="J372" s="664">
        <v>23088.000000000004</v>
      </c>
      <c r="K372" s="677">
        <v>1</v>
      </c>
      <c r="L372" s="664">
        <v>30</v>
      </c>
      <c r="M372" s="665">
        <v>23088.000000000004</v>
      </c>
    </row>
    <row r="373" spans="1:13" ht="14.4" customHeight="1" x14ac:dyDescent="0.3">
      <c r="A373" s="660" t="s">
        <v>2754</v>
      </c>
      <c r="B373" s="661" t="s">
        <v>2647</v>
      </c>
      <c r="C373" s="661" t="s">
        <v>1435</v>
      </c>
      <c r="D373" s="661" t="s">
        <v>1436</v>
      </c>
      <c r="E373" s="661" t="s">
        <v>2649</v>
      </c>
      <c r="F373" s="664"/>
      <c r="G373" s="664"/>
      <c r="H373" s="677">
        <v>0</v>
      </c>
      <c r="I373" s="664">
        <v>2</v>
      </c>
      <c r="J373" s="664">
        <v>96.84</v>
      </c>
      <c r="K373" s="677">
        <v>1</v>
      </c>
      <c r="L373" s="664">
        <v>2</v>
      </c>
      <c r="M373" s="665">
        <v>96.84</v>
      </c>
    </row>
    <row r="374" spans="1:13" ht="14.4" customHeight="1" x14ac:dyDescent="0.3">
      <c r="A374" s="660" t="s">
        <v>2754</v>
      </c>
      <c r="B374" s="661" t="s">
        <v>2650</v>
      </c>
      <c r="C374" s="661" t="s">
        <v>2191</v>
      </c>
      <c r="D374" s="661" t="s">
        <v>2192</v>
      </c>
      <c r="E374" s="661" t="s">
        <v>2701</v>
      </c>
      <c r="F374" s="664"/>
      <c r="G374" s="664"/>
      <c r="H374" s="677">
        <v>0</v>
      </c>
      <c r="I374" s="664">
        <v>6</v>
      </c>
      <c r="J374" s="664">
        <v>845.69999999999993</v>
      </c>
      <c r="K374" s="677">
        <v>1</v>
      </c>
      <c r="L374" s="664">
        <v>6</v>
      </c>
      <c r="M374" s="665">
        <v>845.69999999999993</v>
      </c>
    </row>
    <row r="375" spans="1:13" ht="14.4" customHeight="1" x14ac:dyDescent="0.3">
      <c r="A375" s="660" t="s">
        <v>2754</v>
      </c>
      <c r="B375" s="661" t="s">
        <v>2655</v>
      </c>
      <c r="C375" s="661" t="s">
        <v>3890</v>
      </c>
      <c r="D375" s="661" t="s">
        <v>2704</v>
      </c>
      <c r="E375" s="661" t="s">
        <v>3891</v>
      </c>
      <c r="F375" s="664"/>
      <c r="G375" s="664"/>
      <c r="H375" s="677">
        <v>0</v>
      </c>
      <c r="I375" s="664">
        <v>1</v>
      </c>
      <c r="J375" s="664">
        <v>537.12</v>
      </c>
      <c r="K375" s="677">
        <v>1</v>
      </c>
      <c r="L375" s="664">
        <v>1</v>
      </c>
      <c r="M375" s="665">
        <v>537.12</v>
      </c>
    </row>
    <row r="376" spans="1:13" ht="14.4" customHeight="1" x14ac:dyDescent="0.3">
      <c r="A376" s="660" t="s">
        <v>2754</v>
      </c>
      <c r="B376" s="661" t="s">
        <v>2655</v>
      </c>
      <c r="C376" s="661" t="s">
        <v>2797</v>
      </c>
      <c r="D376" s="661" t="s">
        <v>2656</v>
      </c>
      <c r="E376" s="661" t="s">
        <v>2798</v>
      </c>
      <c r="F376" s="664"/>
      <c r="G376" s="664"/>
      <c r="H376" s="677">
        <v>0</v>
      </c>
      <c r="I376" s="664">
        <v>1</v>
      </c>
      <c r="J376" s="664">
        <v>848.49</v>
      </c>
      <c r="K376" s="677">
        <v>1</v>
      </c>
      <c r="L376" s="664">
        <v>1</v>
      </c>
      <c r="M376" s="665">
        <v>848.49</v>
      </c>
    </row>
    <row r="377" spans="1:13" ht="14.4" customHeight="1" x14ac:dyDescent="0.3">
      <c r="A377" s="660" t="s">
        <v>2754</v>
      </c>
      <c r="B377" s="661" t="s">
        <v>2708</v>
      </c>
      <c r="C377" s="661" t="s">
        <v>2183</v>
      </c>
      <c r="D377" s="661" t="s">
        <v>2709</v>
      </c>
      <c r="E377" s="661" t="s">
        <v>2710</v>
      </c>
      <c r="F377" s="664"/>
      <c r="G377" s="664"/>
      <c r="H377" s="677"/>
      <c r="I377" s="664">
        <v>1</v>
      </c>
      <c r="J377" s="664">
        <v>0</v>
      </c>
      <c r="K377" s="677"/>
      <c r="L377" s="664">
        <v>1</v>
      </c>
      <c r="M377" s="665">
        <v>0</v>
      </c>
    </row>
    <row r="378" spans="1:13" ht="14.4" customHeight="1" x14ac:dyDescent="0.3">
      <c r="A378" s="660" t="s">
        <v>2754</v>
      </c>
      <c r="B378" s="661" t="s">
        <v>2665</v>
      </c>
      <c r="C378" s="661" t="s">
        <v>1545</v>
      </c>
      <c r="D378" s="661" t="s">
        <v>1546</v>
      </c>
      <c r="E378" s="661" t="s">
        <v>2666</v>
      </c>
      <c r="F378" s="664"/>
      <c r="G378" s="664"/>
      <c r="H378" s="677">
        <v>0</v>
      </c>
      <c r="I378" s="664">
        <v>6</v>
      </c>
      <c r="J378" s="664">
        <v>792</v>
      </c>
      <c r="K378" s="677">
        <v>1</v>
      </c>
      <c r="L378" s="664">
        <v>6</v>
      </c>
      <c r="M378" s="665">
        <v>792</v>
      </c>
    </row>
    <row r="379" spans="1:13" ht="14.4" customHeight="1" x14ac:dyDescent="0.3">
      <c r="A379" s="660" t="s">
        <v>2754</v>
      </c>
      <c r="B379" s="661" t="s">
        <v>4093</v>
      </c>
      <c r="C379" s="661" t="s">
        <v>3920</v>
      </c>
      <c r="D379" s="661" t="s">
        <v>3921</v>
      </c>
      <c r="E379" s="661" t="s">
        <v>3922</v>
      </c>
      <c r="F379" s="664">
        <v>2</v>
      </c>
      <c r="G379" s="664">
        <v>528</v>
      </c>
      <c r="H379" s="677">
        <v>1</v>
      </c>
      <c r="I379" s="664"/>
      <c r="J379" s="664"/>
      <c r="K379" s="677">
        <v>0</v>
      </c>
      <c r="L379" s="664">
        <v>2</v>
      </c>
      <c r="M379" s="665">
        <v>528</v>
      </c>
    </row>
    <row r="380" spans="1:13" ht="14.4" customHeight="1" x14ac:dyDescent="0.3">
      <c r="A380" s="660" t="s">
        <v>2754</v>
      </c>
      <c r="B380" s="661" t="s">
        <v>4093</v>
      </c>
      <c r="C380" s="661" t="s">
        <v>3923</v>
      </c>
      <c r="D380" s="661" t="s">
        <v>3924</v>
      </c>
      <c r="E380" s="661" t="s">
        <v>3111</v>
      </c>
      <c r="F380" s="664"/>
      <c r="G380" s="664"/>
      <c r="H380" s="677">
        <v>0</v>
      </c>
      <c r="I380" s="664">
        <v>3</v>
      </c>
      <c r="J380" s="664">
        <v>369.6</v>
      </c>
      <c r="K380" s="677">
        <v>1</v>
      </c>
      <c r="L380" s="664">
        <v>3</v>
      </c>
      <c r="M380" s="665">
        <v>369.6</v>
      </c>
    </row>
    <row r="381" spans="1:13" ht="14.4" customHeight="1" x14ac:dyDescent="0.3">
      <c r="A381" s="660" t="s">
        <v>2754</v>
      </c>
      <c r="B381" s="661" t="s">
        <v>2712</v>
      </c>
      <c r="C381" s="661" t="s">
        <v>2211</v>
      </c>
      <c r="D381" s="661" t="s">
        <v>2177</v>
      </c>
      <c r="E381" s="661" t="s">
        <v>1463</v>
      </c>
      <c r="F381" s="664"/>
      <c r="G381" s="664"/>
      <c r="H381" s="677">
        <v>0</v>
      </c>
      <c r="I381" s="664">
        <v>2</v>
      </c>
      <c r="J381" s="664">
        <v>227.32</v>
      </c>
      <c r="K381" s="677">
        <v>1</v>
      </c>
      <c r="L381" s="664">
        <v>2</v>
      </c>
      <c r="M381" s="665">
        <v>227.32</v>
      </c>
    </row>
    <row r="382" spans="1:13" ht="14.4" customHeight="1" x14ac:dyDescent="0.3">
      <c r="A382" s="660" t="s">
        <v>2754</v>
      </c>
      <c r="B382" s="661" t="s">
        <v>4089</v>
      </c>
      <c r="C382" s="661" t="s">
        <v>3905</v>
      </c>
      <c r="D382" s="661" t="s">
        <v>3906</v>
      </c>
      <c r="E382" s="661" t="s">
        <v>3907</v>
      </c>
      <c r="F382" s="664">
        <v>1</v>
      </c>
      <c r="G382" s="664">
        <v>0</v>
      </c>
      <c r="H382" s="677"/>
      <c r="I382" s="664"/>
      <c r="J382" s="664"/>
      <c r="K382" s="677"/>
      <c r="L382" s="664">
        <v>1</v>
      </c>
      <c r="M382" s="665">
        <v>0</v>
      </c>
    </row>
    <row r="383" spans="1:13" ht="14.4" customHeight="1" x14ac:dyDescent="0.3">
      <c r="A383" s="660" t="s">
        <v>2755</v>
      </c>
      <c r="B383" s="661" t="s">
        <v>2612</v>
      </c>
      <c r="C383" s="661" t="s">
        <v>1553</v>
      </c>
      <c r="D383" s="661" t="s">
        <v>1554</v>
      </c>
      <c r="E383" s="661" t="s">
        <v>2613</v>
      </c>
      <c r="F383" s="664"/>
      <c r="G383" s="664"/>
      <c r="H383" s="677">
        <v>0</v>
      </c>
      <c r="I383" s="664">
        <v>1</v>
      </c>
      <c r="J383" s="664">
        <v>1300.49</v>
      </c>
      <c r="K383" s="677">
        <v>1</v>
      </c>
      <c r="L383" s="664">
        <v>1</v>
      </c>
      <c r="M383" s="665">
        <v>1300.49</v>
      </c>
    </row>
    <row r="384" spans="1:13" ht="14.4" customHeight="1" x14ac:dyDescent="0.3">
      <c r="A384" s="660" t="s">
        <v>2755</v>
      </c>
      <c r="B384" s="661" t="s">
        <v>4072</v>
      </c>
      <c r="C384" s="661" t="s">
        <v>3175</v>
      </c>
      <c r="D384" s="661" t="s">
        <v>2975</v>
      </c>
      <c r="E384" s="661" t="s">
        <v>3176</v>
      </c>
      <c r="F384" s="664"/>
      <c r="G384" s="664"/>
      <c r="H384" s="677">
        <v>0</v>
      </c>
      <c r="I384" s="664">
        <v>2</v>
      </c>
      <c r="J384" s="664">
        <v>984.6</v>
      </c>
      <c r="K384" s="677">
        <v>1</v>
      </c>
      <c r="L384" s="664">
        <v>2</v>
      </c>
      <c r="M384" s="665">
        <v>984.6</v>
      </c>
    </row>
    <row r="385" spans="1:13" ht="14.4" customHeight="1" x14ac:dyDescent="0.3">
      <c r="A385" s="660" t="s">
        <v>2755</v>
      </c>
      <c r="B385" s="661" t="s">
        <v>2650</v>
      </c>
      <c r="C385" s="661" t="s">
        <v>3177</v>
      </c>
      <c r="D385" s="661" t="s">
        <v>3178</v>
      </c>
      <c r="E385" s="661" t="s">
        <v>3179</v>
      </c>
      <c r="F385" s="664"/>
      <c r="G385" s="664"/>
      <c r="H385" s="677">
        <v>0</v>
      </c>
      <c r="I385" s="664">
        <v>1</v>
      </c>
      <c r="J385" s="664">
        <v>31.32</v>
      </c>
      <c r="K385" s="677">
        <v>1</v>
      </c>
      <c r="L385" s="664">
        <v>1</v>
      </c>
      <c r="M385" s="665">
        <v>31.32</v>
      </c>
    </row>
    <row r="386" spans="1:13" ht="14.4" customHeight="1" x14ac:dyDescent="0.3">
      <c r="A386" s="660" t="s">
        <v>2756</v>
      </c>
      <c r="B386" s="661" t="s">
        <v>2612</v>
      </c>
      <c r="C386" s="661" t="s">
        <v>1553</v>
      </c>
      <c r="D386" s="661" t="s">
        <v>1554</v>
      </c>
      <c r="E386" s="661" t="s">
        <v>2613</v>
      </c>
      <c r="F386" s="664"/>
      <c r="G386" s="664"/>
      <c r="H386" s="677">
        <v>0</v>
      </c>
      <c r="I386" s="664">
        <v>6</v>
      </c>
      <c r="J386" s="664">
        <v>7802.9400000000005</v>
      </c>
      <c r="K386" s="677">
        <v>1</v>
      </c>
      <c r="L386" s="664">
        <v>6</v>
      </c>
      <c r="M386" s="665">
        <v>7802.9400000000005</v>
      </c>
    </row>
    <row r="387" spans="1:13" ht="14.4" customHeight="1" x14ac:dyDescent="0.3">
      <c r="A387" s="660" t="s">
        <v>2756</v>
      </c>
      <c r="B387" s="661" t="s">
        <v>2620</v>
      </c>
      <c r="C387" s="661" t="s">
        <v>2828</v>
      </c>
      <c r="D387" s="661" t="s">
        <v>1447</v>
      </c>
      <c r="E387" s="661" t="s">
        <v>2829</v>
      </c>
      <c r="F387" s="664"/>
      <c r="G387" s="664"/>
      <c r="H387" s="677">
        <v>0</v>
      </c>
      <c r="I387" s="664">
        <v>2</v>
      </c>
      <c r="J387" s="664">
        <v>1086.78</v>
      </c>
      <c r="K387" s="677">
        <v>1</v>
      </c>
      <c r="L387" s="664">
        <v>2</v>
      </c>
      <c r="M387" s="665">
        <v>1086.78</v>
      </c>
    </row>
    <row r="388" spans="1:13" ht="14.4" customHeight="1" x14ac:dyDescent="0.3">
      <c r="A388" s="660" t="s">
        <v>2756</v>
      </c>
      <c r="B388" s="661" t="s">
        <v>2620</v>
      </c>
      <c r="C388" s="661" t="s">
        <v>2859</v>
      </c>
      <c r="D388" s="661" t="s">
        <v>1447</v>
      </c>
      <c r="E388" s="661" t="s">
        <v>2622</v>
      </c>
      <c r="F388" s="664"/>
      <c r="G388" s="664"/>
      <c r="H388" s="677">
        <v>0</v>
      </c>
      <c r="I388" s="664">
        <v>1</v>
      </c>
      <c r="J388" s="664">
        <v>815.1</v>
      </c>
      <c r="K388" s="677">
        <v>1</v>
      </c>
      <c r="L388" s="664">
        <v>1</v>
      </c>
      <c r="M388" s="665">
        <v>815.1</v>
      </c>
    </row>
    <row r="389" spans="1:13" ht="14.4" customHeight="1" x14ac:dyDescent="0.3">
      <c r="A389" s="660" t="s">
        <v>2756</v>
      </c>
      <c r="B389" s="661" t="s">
        <v>2620</v>
      </c>
      <c r="C389" s="661" t="s">
        <v>1480</v>
      </c>
      <c r="D389" s="661" t="s">
        <v>1481</v>
      </c>
      <c r="E389" s="661" t="s">
        <v>2622</v>
      </c>
      <c r="F389" s="664"/>
      <c r="G389" s="664"/>
      <c r="H389" s="677">
        <v>0</v>
      </c>
      <c r="I389" s="664">
        <v>9</v>
      </c>
      <c r="J389" s="664">
        <v>12470.579999999998</v>
      </c>
      <c r="K389" s="677">
        <v>1</v>
      </c>
      <c r="L389" s="664">
        <v>9</v>
      </c>
      <c r="M389" s="665">
        <v>12470.579999999998</v>
      </c>
    </row>
    <row r="390" spans="1:13" ht="14.4" customHeight="1" x14ac:dyDescent="0.3">
      <c r="A390" s="660" t="s">
        <v>2756</v>
      </c>
      <c r="B390" s="661" t="s">
        <v>2628</v>
      </c>
      <c r="C390" s="661" t="s">
        <v>1512</v>
      </c>
      <c r="D390" s="661" t="s">
        <v>1513</v>
      </c>
      <c r="E390" s="661" t="s">
        <v>1514</v>
      </c>
      <c r="F390" s="664"/>
      <c r="G390" s="664"/>
      <c r="H390" s="677">
        <v>0</v>
      </c>
      <c r="I390" s="664">
        <v>1</v>
      </c>
      <c r="J390" s="664">
        <v>48.27</v>
      </c>
      <c r="K390" s="677">
        <v>1</v>
      </c>
      <c r="L390" s="664">
        <v>1</v>
      </c>
      <c r="M390" s="665">
        <v>48.27</v>
      </c>
    </row>
    <row r="391" spans="1:13" ht="14.4" customHeight="1" x14ac:dyDescent="0.3">
      <c r="A391" s="660" t="s">
        <v>2756</v>
      </c>
      <c r="B391" s="661" t="s">
        <v>2684</v>
      </c>
      <c r="C391" s="661" t="s">
        <v>3936</v>
      </c>
      <c r="D391" s="661" t="s">
        <v>2224</v>
      </c>
      <c r="E391" s="661" t="s">
        <v>3450</v>
      </c>
      <c r="F391" s="664"/>
      <c r="G391" s="664"/>
      <c r="H391" s="677">
        <v>0</v>
      </c>
      <c r="I391" s="664">
        <v>1</v>
      </c>
      <c r="J391" s="664">
        <v>164.94</v>
      </c>
      <c r="K391" s="677">
        <v>1</v>
      </c>
      <c r="L391" s="664">
        <v>1</v>
      </c>
      <c r="M391" s="665">
        <v>164.94</v>
      </c>
    </row>
    <row r="392" spans="1:13" ht="14.4" customHeight="1" x14ac:dyDescent="0.3">
      <c r="A392" s="660" t="s">
        <v>2756</v>
      </c>
      <c r="B392" s="661" t="s">
        <v>2633</v>
      </c>
      <c r="C392" s="661" t="s">
        <v>2272</v>
      </c>
      <c r="D392" s="661" t="s">
        <v>1444</v>
      </c>
      <c r="E392" s="661" t="s">
        <v>1408</v>
      </c>
      <c r="F392" s="664"/>
      <c r="G392" s="664"/>
      <c r="H392" s="677">
        <v>0</v>
      </c>
      <c r="I392" s="664">
        <v>1</v>
      </c>
      <c r="J392" s="664">
        <v>77.790000000000006</v>
      </c>
      <c r="K392" s="677">
        <v>1</v>
      </c>
      <c r="L392" s="664">
        <v>1</v>
      </c>
      <c r="M392" s="665">
        <v>77.790000000000006</v>
      </c>
    </row>
    <row r="393" spans="1:13" ht="14.4" customHeight="1" x14ac:dyDescent="0.3">
      <c r="A393" s="660" t="s">
        <v>2756</v>
      </c>
      <c r="B393" s="661" t="s">
        <v>2634</v>
      </c>
      <c r="C393" s="661" t="s">
        <v>1659</v>
      </c>
      <c r="D393" s="661" t="s">
        <v>1687</v>
      </c>
      <c r="E393" s="661" t="s">
        <v>2635</v>
      </c>
      <c r="F393" s="664"/>
      <c r="G393" s="664"/>
      <c r="H393" s="677">
        <v>0</v>
      </c>
      <c r="I393" s="664">
        <v>6</v>
      </c>
      <c r="J393" s="664">
        <v>913.2</v>
      </c>
      <c r="K393" s="677">
        <v>1</v>
      </c>
      <c r="L393" s="664">
        <v>6</v>
      </c>
      <c r="M393" s="665">
        <v>913.2</v>
      </c>
    </row>
    <row r="394" spans="1:13" ht="14.4" customHeight="1" x14ac:dyDescent="0.3">
      <c r="A394" s="660" t="s">
        <v>2756</v>
      </c>
      <c r="B394" s="661" t="s">
        <v>2634</v>
      </c>
      <c r="C394" s="661" t="s">
        <v>3931</v>
      </c>
      <c r="D394" s="661" t="s">
        <v>3932</v>
      </c>
      <c r="E394" s="661" t="s">
        <v>2693</v>
      </c>
      <c r="F394" s="664">
        <v>1</v>
      </c>
      <c r="G394" s="664">
        <v>107.86</v>
      </c>
      <c r="H394" s="677">
        <v>1</v>
      </c>
      <c r="I394" s="664"/>
      <c r="J394" s="664"/>
      <c r="K394" s="677">
        <v>0</v>
      </c>
      <c r="L394" s="664">
        <v>1</v>
      </c>
      <c r="M394" s="665">
        <v>107.86</v>
      </c>
    </row>
    <row r="395" spans="1:13" ht="14.4" customHeight="1" x14ac:dyDescent="0.3">
      <c r="A395" s="660" t="s">
        <v>2756</v>
      </c>
      <c r="B395" s="661" t="s">
        <v>2696</v>
      </c>
      <c r="C395" s="661" t="s">
        <v>3670</v>
      </c>
      <c r="D395" s="661" t="s">
        <v>1633</v>
      </c>
      <c r="E395" s="661" t="s">
        <v>3671</v>
      </c>
      <c r="F395" s="664"/>
      <c r="G395" s="664"/>
      <c r="H395" s="677"/>
      <c r="I395" s="664">
        <v>1</v>
      </c>
      <c r="J395" s="664">
        <v>0</v>
      </c>
      <c r="K395" s="677"/>
      <c r="L395" s="664">
        <v>1</v>
      </c>
      <c r="M395" s="665">
        <v>0</v>
      </c>
    </row>
    <row r="396" spans="1:13" ht="14.4" customHeight="1" x14ac:dyDescent="0.3">
      <c r="A396" s="660" t="s">
        <v>2756</v>
      </c>
      <c r="B396" s="661" t="s">
        <v>4084</v>
      </c>
      <c r="C396" s="661" t="s">
        <v>2788</v>
      </c>
      <c r="D396" s="661" t="s">
        <v>2789</v>
      </c>
      <c r="E396" s="661" t="s">
        <v>2790</v>
      </c>
      <c r="F396" s="664"/>
      <c r="G396" s="664"/>
      <c r="H396" s="677">
        <v>0</v>
      </c>
      <c r="I396" s="664">
        <v>2</v>
      </c>
      <c r="J396" s="664">
        <v>133.63999999999999</v>
      </c>
      <c r="K396" s="677">
        <v>1</v>
      </c>
      <c r="L396" s="664">
        <v>2</v>
      </c>
      <c r="M396" s="665">
        <v>133.63999999999999</v>
      </c>
    </row>
    <row r="397" spans="1:13" ht="14.4" customHeight="1" x14ac:dyDescent="0.3">
      <c r="A397" s="660" t="s">
        <v>2756</v>
      </c>
      <c r="B397" s="661" t="s">
        <v>2650</v>
      </c>
      <c r="C397" s="661" t="s">
        <v>2191</v>
      </c>
      <c r="D397" s="661" t="s">
        <v>2192</v>
      </c>
      <c r="E397" s="661" t="s">
        <v>2701</v>
      </c>
      <c r="F397" s="664"/>
      <c r="G397" s="664"/>
      <c r="H397" s="677">
        <v>0</v>
      </c>
      <c r="I397" s="664">
        <v>4</v>
      </c>
      <c r="J397" s="664">
        <v>563.79999999999995</v>
      </c>
      <c r="K397" s="677">
        <v>1</v>
      </c>
      <c r="L397" s="664">
        <v>4</v>
      </c>
      <c r="M397" s="665">
        <v>563.79999999999995</v>
      </c>
    </row>
    <row r="398" spans="1:13" ht="14.4" customHeight="1" x14ac:dyDescent="0.3">
      <c r="A398" s="660" t="s">
        <v>2756</v>
      </c>
      <c r="B398" s="661" t="s">
        <v>2650</v>
      </c>
      <c r="C398" s="661" t="s">
        <v>1572</v>
      </c>
      <c r="D398" s="661" t="s">
        <v>1573</v>
      </c>
      <c r="E398" s="661" t="s">
        <v>2652</v>
      </c>
      <c r="F398" s="664"/>
      <c r="G398" s="664"/>
      <c r="H398" s="677">
        <v>0</v>
      </c>
      <c r="I398" s="664">
        <v>1</v>
      </c>
      <c r="J398" s="664">
        <v>187.92</v>
      </c>
      <c r="K398" s="677">
        <v>1</v>
      </c>
      <c r="L398" s="664">
        <v>1</v>
      </c>
      <c r="M398" s="665">
        <v>187.92</v>
      </c>
    </row>
    <row r="399" spans="1:13" ht="14.4" customHeight="1" x14ac:dyDescent="0.3">
      <c r="A399" s="660" t="s">
        <v>2756</v>
      </c>
      <c r="B399" s="661" t="s">
        <v>2660</v>
      </c>
      <c r="C399" s="661" t="s">
        <v>1494</v>
      </c>
      <c r="D399" s="661" t="s">
        <v>2661</v>
      </c>
      <c r="E399" s="661" t="s">
        <v>2662</v>
      </c>
      <c r="F399" s="664"/>
      <c r="G399" s="664"/>
      <c r="H399" s="677">
        <v>0</v>
      </c>
      <c r="I399" s="664">
        <v>1</v>
      </c>
      <c r="J399" s="664">
        <v>6.68</v>
      </c>
      <c r="K399" s="677">
        <v>1</v>
      </c>
      <c r="L399" s="664">
        <v>1</v>
      </c>
      <c r="M399" s="665">
        <v>6.68</v>
      </c>
    </row>
    <row r="400" spans="1:13" ht="14.4" customHeight="1" x14ac:dyDescent="0.3">
      <c r="A400" s="660" t="s">
        <v>2756</v>
      </c>
      <c r="B400" s="661" t="s">
        <v>2665</v>
      </c>
      <c r="C400" s="661" t="s">
        <v>1519</v>
      </c>
      <c r="D400" s="661" t="s">
        <v>1520</v>
      </c>
      <c r="E400" s="661" t="s">
        <v>2629</v>
      </c>
      <c r="F400" s="664"/>
      <c r="G400" s="664"/>
      <c r="H400" s="677">
        <v>0</v>
      </c>
      <c r="I400" s="664">
        <v>1</v>
      </c>
      <c r="J400" s="664">
        <v>65.989999999999995</v>
      </c>
      <c r="K400" s="677">
        <v>1</v>
      </c>
      <c r="L400" s="664">
        <v>1</v>
      </c>
      <c r="M400" s="665">
        <v>65.989999999999995</v>
      </c>
    </row>
    <row r="401" spans="1:13" ht="14.4" customHeight="1" x14ac:dyDescent="0.3">
      <c r="A401" s="660" t="s">
        <v>2756</v>
      </c>
      <c r="B401" s="661" t="s">
        <v>2669</v>
      </c>
      <c r="C401" s="661" t="s">
        <v>1609</v>
      </c>
      <c r="D401" s="661" t="s">
        <v>2672</v>
      </c>
      <c r="E401" s="661" t="s">
        <v>1607</v>
      </c>
      <c r="F401" s="664"/>
      <c r="G401" s="664"/>
      <c r="H401" s="677">
        <v>0</v>
      </c>
      <c r="I401" s="664">
        <v>14</v>
      </c>
      <c r="J401" s="664">
        <v>294.83999999999997</v>
      </c>
      <c r="K401" s="677">
        <v>1</v>
      </c>
      <c r="L401" s="664">
        <v>14</v>
      </c>
      <c r="M401" s="665">
        <v>294.83999999999997</v>
      </c>
    </row>
    <row r="402" spans="1:13" ht="14.4" customHeight="1" x14ac:dyDescent="0.3">
      <c r="A402" s="660" t="s">
        <v>2756</v>
      </c>
      <c r="B402" s="661" t="s">
        <v>2669</v>
      </c>
      <c r="C402" s="661" t="s">
        <v>2953</v>
      </c>
      <c r="D402" s="661" t="s">
        <v>2954</v>
      </c>
      <c r="E402" s="661" t="s">
        <v>2818</v>
      </c>
      <c r="F402" s="664"/>
      <c r="G402" s="664"/>
      <c r="H402" s="677">
        <v>0</v>
      </c>
      <c r="I402" s="664">
        <v>14</v>
      </c>
      <c r="J402" s="664">
        <v>1782.76</v>
      </c>
      <c r="K402" s="677">
        <v>1</v>
      </c>
      <c r="L402" s="664">
        <v>14</v>
      </c>
      <c r="M402" s="665">
        <v>1782.76</v>
      </c>
    </row>
    <row r="403" spans="1:13" ht="14.4" customHeight="1" x14ac:dyDescent="0.3">
      <c r="A403" s="660" t="s">
        <v>2756</v>
      </c>
      <c r="B403" s="661" t="s">
        <v>2669</v>
      </c>
      <c r="C403" s="661" t="s">
        <v>2951</v>
      </c>
      <c r="D403" s="661" t="s">
        <v>2952</v>
      </c>
      <c r="E403" s="661" t="s">
        <v>2818</v>
      </c>
      <c r="F403" s="664"/>
      <c r="G403" s="664"/>
      <c r="H403" s="677">
        <v>0</v>
      </c>
      <c r="I403" s="664">
        <v>21</v>
      </c>
      <c r="J403" s="664">
        <v>2719.71</v>
      </c>
      <c r="K403" s="677">
        <v>1</v>
      </c>
      <c r="L403" s="664">
        <v>21</v>
      </c>
      <c r="M403" s="665">
        <v>2719.71</v>
      </c>
    </row>
    <row r="404" spans="1:13" ht="14.4" customHeight="1" x14ac:dyDescent="0.3">
      <c r="A404" s="660" t="s">
        <v>2757</v>
      </c>
      <c r="B404" s="661" t="s">
        <v>2612</v>
      </c>
      <c r="C404" s="661" t="s">
        <v>1553</v>
      </c>
      <c r="D404" s="661" t="s">
        <v>1554</v>
      </c>
      <c r="E404" s="661" t="s">
        <v>2613</v>
      </c>
      <c r="F404" s="664"/>
      <c r="G404" s="664"/>
      <c r="H404" s="677">
        <v>0</v>
      </c>
      <c r="I404" s="664">
        <v>21</v>
      </c>
      <c r="J404" s="664">
        <v>27310.289999999997</v>
      </c>
      <c r="K404" s="677">
        <v>1</v>
      </c>
      <c r="L404" s="664">
        <v>21</v>
      </c>
      <c r="M404" s="665">
        <v>27310.289999999997</v>
      </c>
    </row>
    <row r="405" spans="1:13" ht="14.4" customHeight="1" x14ac:dyDescent="0.3">
      <c r="A405" s="660" t="s">
        <v>2757</v>
      </c>
      <c r="B405" s="661" t="s">
        <v>2614</v>
      </c>
      <c r="C405" s="661" t="s">
        <v>3215</v>
      </c>
      <c r="D405" s="661" t="s">
        <v>3216</v>
      </c>
      <c r="E405" s="661" t="s">
        <v>3217</v>
      </c>
      <c r="F405" s="664"/>
      <c r="G405" s="664"/>
      <c r="H405" s="677">
        <v>0</v>
      </c>
      <c r="I405" s="664">
        <v>2</v>
      </c>
      <c r="J405" s="664">
        <v>2600.98</v>
      </c>
      <c r="K405" s="677">
        <v>1</v>
      </c>
      <c r="L405" s="664">
        <v>2</v>
      </c>
      <c r="M405" s="665">
        <v>2600.98</v>
      </c>
    </row>
    <row r="406" spans="1:13" ht="14.4" customHeight="1" x14ac:dyDescent="0.3">
      <c r="A406" s="660" t="s">
        <v>2757</v>
      </c>
      <c r="B406" s="661" t="s">
        <v>2620</v>
      </c>
      <c r="C406" s="661" t="s">
        <v>2859</v>
      </c>
      <c r="D406" s="661" t="s">
        <v>1447</v>
      </c>
      <c r="E406" s="661" t="s">
        <v>2622</v>
      </c>
      <c r="F406" s="664"/>
      <c r="G406" s="664"/>
      <c r="H406" s="677">
        <v>0</v>
      </c>
      <c r="I406" s="664">
        <v>2</v>
      </c>
      <c r="J406" s="664">
        <v>1630.2</v>
      </c>
      <c r="K406" s="677">
        <v>1</v>
      </c>
      <c r="L406" s="664">
        <v>2</v>
      </c>
      <c r="M406" s="665">
        <v>1630.2</v>
      </c>
    </row>
    <row r="407" spans="1:13" ht="14.4" customHeight="1" x14ac:dyDescent="0.3">
      <c r="A407" s="660" t="s">
        <v>2757</v>
      </c>
      <c r="B407" s="661" t="s">
        <v>2620</v>
      </c>
      <c r="C407" s="661" t="s">
        <v>1480</v>
      </c>
      <c r="D407" s="661" t="s">
        <v>1481</v>
      </c>
      <c r="E407" s="661" t="s">
        <v>2622</v>
      </c>
      <c r="F407" s="664"/>
      <c r="G407" s="664"/>
      <c r="H407" s="677">
        <v>0</v>
      </c>
      <c r="I407" s="664">
        <v>1</v>
      </c>
      <c r="J407" s="664">
        <v>1385.62</v>
      </c>
      <c r="K407" s="677">
        <v>1</v>
      </c>
      <c r="L407" s="664">
        <v>1</v>
      </c>
      <c r="M407" s="665">
        <v>1385.62</v>
      </c>
    </row>
    <row r="408" spans="1:13" ht="14.4" customHeight="1" x14ac:dyDescent="0.3">
      <c r="A408" s="660" t="s">
        <v>2757</v>
      </c>
      <c r="B408" s="661" t="s">
        <v>4076</v>
      </c>
      <c r="C408" s="661" t="s">
        <v>3953</v>
      </c>
      <c r="D408" s="661" t="s">
        <v>3954</v>
      </c>
      <c r="E408" s="661" t="s">
        <v>3955</v>
      </c>
      <c r="F408" s="664"/>
      <c r="G408" s="664"/>
      <c r="H408" s="677">
        <v>0</v>
      </c>
      <c r="I408" s="664">
        <v>19</v>
      </c>
      <c r="J408" s="664">
        <v>482259.90000000008</v>
      </c>
      <c r="K408" s="677">
        <v>1</v>
      </c>
      <c r="L408" s="664">
        <v>19</v>
      </c>
      <c r="M408" s="665">
        <v>482259.90000000008</v>
      </c>
    </row>
    <row r="409" spans="1:13" ht="14.4" customHeight="1" x14ac:dyDescent="0.3">
      <c r="A409" s="660" t="s">
        <v>2757</v>
      </c>
      <c r="B409" s="661" t="s">
        <v>4076</v>
      </c>
      <c r="C409" s="661" t="s">
        <v>3956</v>
      </c>
      <c r="D409" s="661" t="s">
        <v>3957</v>
      </c>
      <c r="E409" s="661" t="s">
        <v>3958</v>
      </c>
      <c r="F409" s="664"/>
      <c r="G409" s="664"/>
      <c r="H409" s="677">
        <v>0</v>
      </c>
      <c r="I409" s="664">
        <v>1</v>
      </c>
      <c r="J409" s="664">
        <v>14213.98</v>
      </c>
      <c r="K409" s="677">
        <v>1</v>
      </c>
      <c r="L409" s="664">
        <v>1</v>
      </c>
      <c r="M409" s="665">
        <v>14213.98</v>
      </c>
    </row>
    <row r="410" spans="1:13" ht="14.4" customHeight="1" x14ac:dyDescent="0.3">
      <c r="A410" s="660" t="s">
        <v>2757</v>
      </c>
      <c r="B410" s="661" t="s">
        <v>4076</v>
      </c>
      <c r="C410" s="661" t="s">
        <v>3950</v>
      </c>
      <c r="D410" s="661" t="s">
        <v>3951</v>
      </c>
      <c r="E410" s="661" t="s">
        <v>3952</v>
      </c>
      <c r="F410" s="664"/>
      <c r="G410" s="664"/>
      <c r="H410" s="677"/>
      <c r="I410" s="664">
        <v>10</v>
      </c>
      <c r="J410" s="664">
        <v>0</v>
      </c>
      <c r="K410" s="677"/>
      <c r="L410" s="664">
        <v>10</v>
      </c>
      <c r="M410" s="665">
        <v>0</v>
      </c>
    </row>
    <row r="411" spans="1:13" ht="14.4" customHeight="1" x14ac:dyDescent="0.3">
      <c r="A411" s="660" t="s">
        <v>2757</v>
      </c>
      <c r="B411" s="661" t="s">
        <v>4076</v>
      </c>
      <c r="C411" s="661" t="s">
        <v>3962</v>
      </c>
      <c r="D411" s="661" t="s">
        <v>3957</v>
      </c>
      <c r="E411" s="661" t="s">
        <v>3958</v>
      </c>
      <c r="F411" s="664"/>
      <c r="G411" s="664"/>
      <c r="H411" s="677"/>
      <c r="I411" s="664">
        <v>3</v>
      </c>
      <c r="J411" s="664">
        <v>0</v>
      </c>
      <c r="K411" s="677"/>
      <c r="L411" s="664">
        <v>3</v>
      </c>
      <c r="M411" s="665">
        <v>0</v>
      </c>
    </row>
    <row r="412" spans="1:13" ht="14.4" customHeight="1" x14ac:dyDescent="0.3">
      <c r="A412" s="660" t="s">
        <v>2757</v>
      </c>
      <c r="B412" s="661" t="s">
        <v>4076</v>
      </c>
      <c r="C412" s="661" t="s">
        <v>3959</v>
      </c>
      <c r="D412" s="661" t="s">
        <v>3960</v>
      </c>
      <c r="E412" s="661" t="s">
        <v>3961</v>
      </c>
      <c r="F412" s="664"/>
      <c r="G412" s="664"/>
      <c r="H412" s="677">
        <v>0</v>
      </c>
      <c r="I412" s="664">
        <v>1</v>
      </c>
      <c r="J412" s="664">
        <v>2030.56</v>
      </c>
      <c r="K412" s="677">
        <v>1</v>
      </c>
      <c r="L412" s="664">
        <v>1</v>
      </c>
      <c r="M412" s="665">
        <v>2030.56</v>
      </c>
    </row>
    <row r="413" spans="1:13" ht="14.4" customHeight="1" x14ac:dyDescent="0.3">
      <c r="A413" s="660" t="s">
        <v>2757</v>
      </c>
      <c r="B413" s="661" t="s">
        <v>4076</v>
      </c>
      <c r="C413" s="661" t="s">
        <v>3963</v>
      </c>
      <c r="D413" s="661" t="s">
        <v>3954</v>
      </c>
      <c r="E413" s="661" t="s">
        <v>3955</v>
      </c>
      <c r="F413" s="664"/>
      <c r="G413" s="664"/>
      <c r="H413" s="677"/>
      <c r="I413" s="664">
        <v>6</v>
      </c>
      <c r="J413" s="664">
        <v>0</v>
      </c>
      <c r="K413" s="677"/>
      <c r="L413" s="664">
        <v>6</v>
      </c>
      <c r="M413" s="665">
        <v>0</v>
      </c>
    </row>
    <row r="414" spans="1:13" ht="14.4" customHeight="1" x14ac:dyDescent="0.3">
      <c r="A414" s="660" t="s">
        <v>2757</v>
      </c>
      <c r="B414" s="661" t="s">
        <v>4072</v>
      </c>
      <c r="C414" s="661" t="s">
        <v>2974</v>
      </c>
      <c r="D414" s="661" t="s">
        <v>2975</v>
      </c>
      <c r="E414" s="661" t="s">
        <v>2976</v>
      </c>
      <c r="F414" s="664"/>
      <c r="G414" s="664"/>
      <c r="H414" s="677"/>
      <c r="I414" s="664">
        <v>1</v>
      </c>
      <c r="J414" s="664">
        <v>0</v>
      </c>
      <c r="K414" s="677"/>
      <c r="L414" s="664">
        <v>1</v>
      </c>
      <c r="M414" s="665">
        <v>0</v>
      </c>
    </row>
    <row r="415" spans="1:13" ht="14.4" customHeight="1" x14ac:dyDescent="0.3">
      <c r="A415" s="660" t="s">
        <v>2757</v>
      </c>
      <c r="B415" s="661" t="s">
        <v>2660</v>
      </c>
      <c r="C415" s="661" t="s">
        <v>1494</v>
      </c>
      <c r="D415" s="661" t="s">
        <v>2661</v>
      </c>
      <c r="E415" s="661" t="s">
        <v>2662</v>
      </c>
      <c r="F415" s="664"/>
      <c r="G415" s="664"/>
      <c r="H415" s="677">
        <v>0</v>
      </c>
      <c r="I415" s="664">
        <v>1</v>
      </c>
      <c r="J415" s="664">
        <v>6.68</v>
      </c>
      <c r="K415" s="677">
        <v>1</v>
      </c>
      <c r="L415" s="664">
        <v>1</v>
      </c>
      <c r="M415" s="665">
        <v>6.68</v>
      </c>
    </row>
    <row r="416" spans="1:13" ht="14.4" customHeight="1" thickBot="1" x14ac:dyDescent="0.35">
      <c r="A416" s="666" t="s">
        <v>2757</v>
      </c>
      <c r="B416" s="667" t="s">
        <v>2660</v>
      </c>
      <c r="C416" s="667" t="s">
        <v>1542</v>
      </c>
      <c r="D416" s="667" t="s">
        <v>2663</v>
      </c>
      <c r="E416" s="667" t="s">
        <v>2664</v>
      </c>
      <c r="F416" s="670"/>
      <c r="G416" s="670"/>
      <c r="H416" s="678">
        <v>0</v>
      </c>
      <c r="I416" s="670">
        <v>1</v>
      </c>
      <c r="J416" s="670">
        <v>10.26</v>
      </c>
      <c r="K416" s="678">
        <v>1</v>
      </c>
      <c r="L416" s="670">
        <v>1</v>
      </c>
      <c r="M416" s="671">
        <v>10.26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571</v>
      </c>
      <c r="B5" s="645" t="s">
        <v>572</v>
      </c>
      <c r="C5" s="646" t="s">
        <v>573</v>
      </c>
      <c r="D5" s="646" t="s">
        <v>573</v>
      </c>
      <c r="E5" s="646"/>
      <c r="F5" s="646" t="s">
        <v>573</v>
      </c>
      <c r="G5" s="646" t="s">
        <v>573</v>
      </c>
      <c r="H5" s="646" t="s">
        <v>573</v>
      </c>
      <c r="I5" s="647" t="s">
        <v>573</v>
      </c>
      <c r="J5" s="648" t="s">
        <v>74</v>
      </c>
    </row>
    <row r="6" spans="1:10" ht="14.4" customHeight="1" x14ac:dyDescent="0.3">
      <c r="A6" s="644" t="s">
        <v>571</v>
      </c>
      <c r="B6" s="645" t="s">
        <v>4095</v>
      </c>
      <c r="C6" s="646">
        <v>0</v>
      </c>
      <c r="D6" s="646">
        <v>0</v>
      </c>
      <c r="E6" s="646"/>
      <c r="F6" s="646" t="s">
        <v>573</v>
      </c>
      <c r="G6" s="646" t="s">
        <v>573</v>
      </c>
      <c r="H6" s="646" t="s">
        <v>573</v>
      </c>
      <c r="I6" s="647" t="s">
        <v>573</v>
      </c>
      <c r="J6" s="648" t="s">
        <v>1</v>
      </c>
    </row>
    <row r="7" spans="1:10" ht="14.4" customHeight="1" x14ac:dyDescent="0.3">
      <c r="A7" s="644" t="s">
        <v>571</v>
      </c>
      <c r="B7" s="645" t="s">
        <v>358</v>
      </c>
      <c r="C7" s="646">
        <v>2.3091600000000003</v>
      </c>
      <c r="D7" s="646">
        <v>27.645959999999999</v>
      </c>
      <c r="E7" s="646"/>
      <c r="F7" s="646">
        <v>2.9150400000000003</v>
      </c>
      <c r="G7" s="646">
        <v>20.333332692882333</v>
      </c>
      <c r="H7" s="646">
        <v>-17.418292692882332</v>
      </c>
      <c r="I7" s="647">
        <v>0.14336262746639697</v>
      </c>
      <c r="J7" s="648" t="s">
        <v>1</v>
      </c>
    </row>
    <row r="8" spans="1:10" ht="14.4" customHeight="1" x14ac:dyDescent="0.3">
      <c r="A8" s="644" t="s">
        <v>571</v>
      </c>
      <c r="B8" s="645" t="s">
        <v>4096</v>
      </c>
      <c r="C8" s="646">
        <v>0.13794000000000001</v>
      </c>
      <c r="D8" s="646">
        <v>0</v>
      </c>
      <c r="E8" s="646"/>
      <c r="F8" s="646" t="s">
        <v>573</v>
      </c>
      <c r="G8" s="646" t="s">
        <v>573</v>
      </c>
      <c r="H8" s="646" t="s">
        <v>573</v>
      </c>
      <c r="I8" s="647" t="s">
        <v>573</v>
      </c>
      <c r="J8" s="648" t="s">
        <v>1</v>
      </c>
    </row>
    <row r="9" spans="1:10" ht="14.4" customHeight="1" x14ac:dyDescent="0.3">
      <c r="A9" s="644" t="s">
        <v>571</v>
      </c>
      <c r="B9" s="645" t="s">
        <v>359</v>
      </c>
      <c r="C9" s="646">
        <v>22.337330000000005</v>
      </c>
      <c r="D9" s="646">
        <v>24.009789999999999</v>
      </c>
      <c r="E9" s="646"/>
      <c r="F9" s="646">
        <v>31.086190000000002</v>
      </c>
      <c r="G9" s="646">
        <v>28.833332425153003</v>
      </c>
      <c r="H9" s="646">
        <v>2.252857574846999</v>
      </c>
      <c r="I9" s="647">
        <v>1.078133791184043</v>
      </c>
      <c r="J9" s="648" t="s">
        <v>1</v>
      </c>
    </row>
    <row r="10" spans="1:10" ht="14.4" customHeight="1" x14ac:dyDescent="0.3">
      <c r="A10" s="644" t="s">
        <v>571</v>
      </c>
      <c r="B10" s="645" t="s">
        <v>360</v>
      </c>
      <c r="C10" s="646">
        <v>135.28045999999998</v>
      </c>
      <c r="D10" s="646">
        <v>143.18814</v>
      </c>
      <c r="E10" s="646"/>
      <c r="F10" s="646">
        <v>146.54662999999999</v>
      </c>
      <c r="G10" s="646">
        <v>151.33332856669981</v>
      </c>
      <c r="H10" s="646">
        <v>-4.7866985666998119</v>
      </c>
      <c r="I10" s="647">
        <v>0.96836983226341922</v>
      </c>
      <c r="J10" s="648" t="s">
        <v>1</v>
      </c>
    </row>
    <row r="11" spans="1:10" ht="14.4" customHeight="1" x14ac:dyDescent="0.3">
      <c r="A11" s="644" t="s">
        <v>571</v>
      </c>
      <c r="B11" s="645" t="s">
        <v>361</v>
      </c>
      <c r="C11" s="646">
        <v>15.606300000000001</v>
      </c>
      <c r="D11" s="646">
        <v>20.793299999999999</v>
      </c>
      <c r="E11" s="646"/>
      <c r="F11" s="646">
        <v>27.348199999999999</v>
      </c>
      <c r="G11" s="646">
        <v>24.999999212560333</v>
      </c>
      <c r="H11" s="646">
        <v>2.3482007874396658</v>
      </c>
      <c r="I11" s="647">
        <v>1.0939280344560931</v>
      </c>
      <c r="J11" s="648" t="s">
        <v>1</v>
      </c>
    </row>
    <row r="12" spans="1:10" ht="14.4" customHeight="1" x14ac:dyDescent="0.3">
      <c r="A12" s="644" t="s">
        <v>571</v>
      </c>
      <c r="B12" s="645" t="s">
        <v>362</v>
      </c>
      <c r="C12" s="646">
        <v>0</v>
      </c>
      <c r="D12" s="646">
        <v>0</v>
      </c>
      <c r="E12" s="646"/>
      <c r="F12" s="646">
        <v>0</v>
      </c>
      <c r="G12" s="646">
        <v>0.33333332283400002</v>
      </c>
      <c r="H12" s="646">
        <v>-0.33333332283400002</v>
      </c>
      <c r="I12" s="647">
        <v>0</v>
      </c>
      <c r="J12" s="648" t="s">
        <v>1</v>
      </c>
    </row>
    <row r="13" spans="1:10" ht="14.4" customHeight="1" x14ac:dyDescent="0.3">
      <c r="A13" s="644" t="s">
        <v>571</v>
      </c>
      <c r="B13" s="645" t="s">
        <v>363</v>
      </c>
      <c r="C13" s="646">
        <v>23.642999999999997</v>
      </c>
      <c r="D13" s="646">
        <v>23.381</v>
      </c>
      <c r="E13" s="646"/>
      <c r="F13" s="646">
        <v>46.406999999999996</v>
      </c>
      <c r="G13" s="646">
        <v>30.833332362157833</v>
      </c>
      <c r="H13" s="646">
        <v>15.573667637842163</v>
      </c>
      <c r="I13" s="647">
        <v>1.5050919392986513</v>
      </c>
      <c r="J13" s="648" t="s">
        <v>1</v>
      </c>
    </row>
    <row r="14" spans="1:10" ht="14.4" customHeight="1" x14ac:dyDescent="0.3">
      <c r="A14" s="644" t="s">
        <v>571</v>
      </c>
      <c r="B14" s="645" t="s">
        <v>364</v>
      </c>
      <c r="C14" s="646">
        <v>8.4067000000000007</v>
      </c>
      <c r="D14" s="646">
        <v>7.0345200000000006</v>
      </c>
      <c r="E14" s="646"/>
      <c r="F14" s="646">
        <v>13.563650000000001</v>
      </c>
      <c r="G14" s="646">
        <v>12.666666267697167</v>
      </c>
      <c r="H14" s="646">
        <v>0.89698373230283401</v>
      </c>
      <c r="I14" s="647">
        <v>1.0708145074122892</v>
      </c>
      <c r="J14" s="648" t="s">
        <v>1</v>
      </c>
    </row>
    <row r="15" spans="1:10" ht="14.4" customHeight="1" x14ac:dyDescent="0.3">
      <c r="A15" s="644" t="s">
        <v>571</v>
      </c>
      <c r="B15" s="645" t="s">
        <v>365</v>
      </c>
      <c r="C15" s="646" t="s">
        <v>573</v>
      </c>
      <c r="D15" s="646" t="s">
        <v>573</v>
      </c>
      <c r="E15" s="646"/>
      <c r="F15" s="646">
        <v>0</v>
      </c>
      <c r="G15" s="646">
        <v>40.333332062930999</v>
      </c>
      <c r="H15" s="646">
        <v>-40.333332062930999</v>
      </c>
      <c r="I15" s="647">
        <v>0</v>
      </c>
      <c r="J15" s="648" t="s">
        <v>1</v>
      </c>
    </row>
    <row r="16" spans="1:10" ht="14.4" customHeight="1" x14ac:dyDescent="0.3">
      <c r="A16" s="644" t="s">
        <v>571</v>
      </c>
      <c r="B16" s="645" t="s">
        <v>366</v>
      </c>
      <c r="C16" s="646">
        <v>31.822200000000002</v>
      </c>
      <c r="D16" s="646">
        <v>45.367340000000006</v>
      </c>
      <c r="E16" s="646"/>
      <c r="F16" s="646" t="s">
        <v>573</v>
      </c>
      <c r="G16" s="646" t="s">
        <v>573</v>
      </c>
      <c r="H16" s="646" t="s">
        <v>573</v>
      </c>
      <c r="I16" s="647" t="s">
        <v>573</v>
      </c>
      <c r="J16" s="648" t="s">
        <v>1</v>
      </c>
    </row>
    <row r="17" spans="1:10" ht="14.4" customHeight="1" x14ac:dyDescent="0.3">
      <c r="A17" s="644" t="s">
        <v>571</v>
      </c>
      <c r="B17" s="645" t="s">
        <v>367</v>
      </c>
      <c r="C17" s="646" t="s">
        <v>573</v>
      </c>
      <c r="D17" s="646" t="s">
        <v>573</v>
      </c>
      <c r="E17" s="646"/>
      <c r="F17" s="646">
        <v>0.11133</v>
      </c>
      <c r="G17" s="646">
        <v>0</v>
      </c>
      <c r="H17" s="646">
        <v>0.11133</v>
      </c>
      <c r="I17" s="647" t="s">
        <v>573</v>
      </c>
      <c r="J17" s="648" t="s">
        <v>1</v>
      </c>
    </row>
    <row r="18" spans="1:10" ht="14.4" customHeight="1" x14ac:dyDescent="0.3">
      <c r="A18" s="644" t="s">
        <v>571</v>
      </c>
      <c r="B18" s="645" t="s">
        <v>574</v>
      </c>
      <c r="C18" s="646">
        <v>239.54309000000001</v>
      </c>
      <c r="D18" s="646">
        <v>291.42005</v>
      </c>
      <c r="E18" s="646"/>
      <c r="F18" s="646">
        <v>267.97803999999996</v>
      </c>
      <c r="G18" s="646">
        <v>309.66665691291547</v>
      </c>
      <c r="H18" s="646">
        <v>-41.688616912915506</v>
      </c>
      <c r="I18" s="647">
        <v>0.86537582919481326</v>
      </c>
      <c r="J18" s="648" t="s">
        <v>575</v>
      </c>
    </row>
    <row r="20" spans="1:10" ht="14.4" customHeight="1" x14ac:dyDescent="0.3">
      <c r="A20" s="644" t="s">
        <v>571</v>
      </c>
      <c r="B20" s="645" t="s">
        <v>572</v>
      </c>
      <c r="C20" s="646" t="s">
        <v>573</v>
      </c>
      <c r="D20" s="646" t="s">
        <v>573</v>
      </c>
      <c r="E20" s="646"/>
      <c r="F20" s="646" t="s">
        <v>573</v>
      </c>
      <c r="G20" s="646" t="s">
        <v>573</v>
      </c>
      <c r="H20" s="646" t="s">
        <v>573</v>
      </c>
      <c r="I20" s="647" t="s">
        <v>573</v>
      </c>
      <c r="J20" s="648" t="s">
        <v>74</v>
      </c>
    </row>
    <row r="21" spans="1:10" ht="14.4" customHeight="1" x14ac:dyDescent="0.3">
      <c r="A21" s="644" t="s">
        <v>576</v>
      </c>
      <c r="B21" s="645" t="s">
        <v>577</v>
      </c>
      <c r="C21" s="646" t="s">
        <v>573</v>
      </c>
      <c r="D21" s="646" t="s">
        <v>573</v>
      </c>
      <c r="E21" s="646"/>
      <c r="F21" s="646" t="s">
        <v>573</v>
      </c>
      <c r="G21" s="646" t="s">
        <v>573</v>
      </c>
      <c r="H21" s="646" t="s">
        <v>573</v>
      </c>
      <c r="I21" s="647" t="s">
        <v>573</v>
      </c>
      <c r="J21" s="648" t="s">
        <v>0</v>
      </c>
    </row>
    <row r="22" spans="1:10" ht="14.4" customHeight="1" x14ac:dyDescent="0.3">
      <c r="A22" s="644" t="s">
        <v>576</v>
      </c>
      <c r="B22" s="645" t="s">
        <v>358</v>
      </c>
      <c r="C22" s="646">
        <v>1.3944000000000001</v>
      </c>
      <c r="D22" s="646">
        <v>14.06082</v>
      </c>
      <c r="E22" s="646"/>
      <c r="F22" s="646">
        <v>2.0002800000000001</v>
      </c>
      <c r="G22" s="646">
        <v>7.2400237188135002</v>
      </c>
      <c r="H22" s="646">
        <v>-5.2397437188135001</v>
      </c>
      <c r="I22" s="647">
        <v>0.2762808628378095</v>
      </c>
      <c r="J22" s="648" t="s">
        <v>1</v>
      </c>
    </row>
    <row r="23" spans="1:10" ht="14.4" customHeight="1" x14ac:dyDescent="0.3">
      <c r="A23" s="644" t="s">
        <v>576</v>
      </c>
      <c r="B23" s="645" t="s">
        <v>4096</v>
      </c>
      <c r="C23" s="646">
        <v>0.13794000000000001</v>
      </c>
      <c r="D23" s="646">
        <v>0</v>
      </c>
      <c r="E23" s="646"/>
      <c r="F23" s="646" t="s">
        <v>573</v>
      </c>
      <c r="G23" s="646" t="s">
        <v>573</v>
      </c>
      <c r="H23" s="646" t="s">
        <v>573</v>
      </c>
      <c r="I23" s="647" t="s">
        <v>573</v>
      </c>
      <c r="J23" s="648" t="s">
        <v>1</v>
      </c>
    </row>
    <row r="24" spans="1:10" ht="14.4" customHeight="1" x14ac:dyDescent="0.3">
      <c r="A24" s="644" t="s">
        <v>576</v>
      </c>
      <c r="B24" s="645" t="s">
        <v>359</v>
      </c>
      <c r="C24" s="646">
        <v>9.5283899999999999</v>
      </c>
      <c r="D24" s="646">
        <v>6.9994999999999994</v>
      </c>
      <c r="E24" s="646"/>
      <c r="F24" s="646">
        <v>11.367979999999999</v>
      </c>
      <c r="G24" s="646">
        <v>11.885339133832</v>
      </c>
      <c r="H24" s="646">
        <v>-0.5173591338320005</v>
      </c>
      <c r="I24" s="647">
        <v>0.9564708143363515</v>
      </c>
      <c r="J24" s="648" t="s">
        <v>1</v>
      </c>
    </row>
    <row r="25" spans="1:10" ht="14.4" customHeight="1" x14ac:dyDescent="0.3">
      <c r="A25" s="644" t="s">
        <v>576</v>
      </c>
      <c r="B25" s="645" t="s">
        <v>360</v>
      </c>
      <c r="C25" s="646">
        <v>26.660110000000003</v>
      </c>
      <c r="D25" s="646">
        <v>24.228950000000001</v>
      </c>
      <c r="E25" s="646"/>
      <c r="F25" s="646">
        <v>26.794499999999999</v>
      </c>
      <c r="G25" s="646">
        <v>29.291477254112834</v>
      </c>
      <c r="H25" s="646">
        <v>-2.496977254112835</v>
      </c>
      <c r="I25" s="647">
        <v>0.91475413710101516</v>
      </c>
      <c r="J25" s="648" t="s">
        <v>1</v>
      </c>
    </row>
    <row r="26" spans="1:10" ht="14.4" customHeight="1" x14ac:dyDescent="0.3">
      <c r="A26" s="644" t="s">
        <v>576</v>
      </c>
      <c r="B26" s="645" t="s">
        <v>361</v>
      </c>
      <c r="C26" s="646">
        <v>3.85</v>
      </c>
      <c r="D26" s="646">
        <v>7.3479999999999999</v>
      </c>
      <c r="E26" s="646"/>
      <c r="F26" s="646">
        <v>6.6520999999999999</v>
      </c>
      <c r="G26" s="646">
        <v>6.9350373841640005</v>
      </c>
      <c r="H26" s="646">
        <v>-0.2829373841640006</v>
      </c>
      <c r="I26" s="647">
        <v>0.95920175069133995</v>
      </c>
      <c r="J26" s="648" t="s">
        <v>1</v>
      </c>
    </row>
    <row r="27" spans="1:10" ht="14.4" customHeight="1" x14ac:dyDescent="0.3">
      <c r="A27" s="644" t="s">
        <v>576</v>
      </c>
      <c r="B27" s="645" t="s">
        <v>362</v>
      </c>
      <c r="C27" s="646">
        <v>0</v>
      </c>
      <c r="D27" s="646">
        <v>0</v>
      </c>
      <c r="E27" s="646"/>
      <c r="F27" s="646" t="s">
        <v>573</v>
      </c>
      <c r="G27" s="646" t="s">
        <v>573</v>
      </c>
      <c r="H27" s="646" t="s">
        <v>573</v>
      </c>
      <c r="I27" s="647" t="s">
        <v>573</v>
      </c>
      <c r="J27" s="648" t="s">
        <v>1</v>
      </c>
    </row>
    <row r="28" spans="1:10" ht="14.4" customHeight="1" x14ac:dyDescent="0.3">
      <c r="A28" s="644" t="s">
        <v>576</v>
      </c>
      <c r="B28" s="645" t="s">
        <v>363</v>
      </c>
      <c r="C28" s="646">
        <v>0.49199999999999999</v>
      </c>
      <c r="D28" s="646">
        <v>1.9850000000000001</v>
      </c>
      <c r="E28" s="646"/>
      <c r="F28" s="646">
        <v>9.8260000000000005</v>
      </c>
      <c r="G28" s="646">
        <v>3.9513843075791666</v>
      </c>
      <c r="H28" s="646">
        <v>5.8746156924208339</v>
      </c>
      <c r="I28" s="647">
        <v>2.4867234455410245</v>
      </c>
      <c r="J28" s="648" t="s">
        <v>1</v>
      </c>
    </row>
    <row r="29" spans="1:10" ht="14.4" customHeight="1" x14ac:dyDescent="0.3">
      <c r="A29" s="644" t="s">
        <v>576</v>
      </c>
      <c r="B29" s="645" t="s">
        <v>364</v>
      </c>
      <c r="C29" s="646">
        <v>3.4866999999999999</v>
      </c>
      <c r="D29" s="646">
        <v>3.39052</v>
      </c>
      <c r="E29" s="646"/>
      <c r="F29" s="646">
        <v>4.4474999999999998</v>
      </c>
      <c r="G29" s="646">
        <v>4.5220014296141668</v>
      </c>
      <c r="H29" s="646">
        <v>-7.4501429614167058E-2</v>
      </c>
      <c r="I29" s="647">
        <v>0.98352467800512755</v>
      </c>
      <c r="J29" s="648" t="s">
        <v>1</v>
      </c>
    </row>
    <row r="30" spans="1:10" ht="14.4" customHeight="1" x14ac:dyDescent="0.3">
      <c r="A30" s="644" t="s">
        <v>576</v>
      </c>
      <c r="B30" s="645" t="s">
        <v>365</v>
      </c>
      <c r="C30" s="646" t="s">
        <v>573</v>
      </c>
      <c r="D30" s="646" t="s">
        <v>573</v>
      </c>
      <c r="E30" s="646"/>
      <c r="F30" s="646">
        <v>0</v>
      </c>
      <c r="G30" s="646">
        <v>25.333332535394664</v>
      </c>
      <c r="H30" s="646">
        <v>-25.333332535394664</v>
      </c>
      <c r="I30" s="647">
        <v>0</v>
      </c>
      <c r="J30" s="648" t="s">
        <v>1</v>
      </c>
    </row>
    <row r="31" spans="1:10" ht="14.4" customHeight="1" x14ac:dyDescent="0.3">
      <c r="A31" s="644" t="s">
        <v>576</v>
      </c>
      <c r="B31" s="645" t="s">
        <v>366</v>
      </c>
      <c r="C31" s="646">
        <v>18.292300000000001</v>
      </c>
      <c r="D31" s="646">
        <v>22.817590000000003</v>
      </c>
      <c r="E31" s="646"/>
      <c r="F31" s="646" t="s">
        <v>573</v>
      </c>
      <c r="G31" s="646" t="s">
        <v>573</v>
      </c>
      <c r="H31" s="646" t="s">
        <v>573</v>
      </c>
      <c r="I31" s="647" t="s">
        <v>573</v>
      </c>
      <c r="J31" s="648" t="s">
        <v>1</v>
      </c>
    </row>
    <row r="32" spans="1:10" ht="14.4" customHeight="1" x14ac:dyDescent="0.3">
      <c r="A32" s="644" t="s">
        <v>576</v>
      </c>
      <c r="B32" s="645" t="s">
        <v>367</v>
      </c>
      <c r="C32" s="646" t="s">
        <v>573</v>
      </c>
      <c r="D32" s="646" t="s">
        <v>573</v>
      </c>
      <c r="E32" s="646"/>
      <c r="F32" s="646">
        <v>4.1730000000000003E-2</v>
      </c>
      <c r="G32" s="646">
        <v>0</v>
      </c>
      <c r="H32" s="646">
        <v>4.1730000000000003E-2</v>
      </c>
      <c r="I32" s="647" t="s">
        <v>573</v>
      </c>
      <c r="J32" s="648" t="s">
        <v>1</v>
      </c>
    </row>
    <row r="33" spans="1:10" ht="14.4" customHeight="1" x14ac:dyDescent="0.3">
      <c r="A33" s="644" t="s">
        <v>576</v>
      </c>
      <c r="B33" s="645" t="s">
        <v>578</v>
      </c>
      <c r="C33" s="646">
        <v>63.841840000000005</v>
      </c>
      <c r="D33" s="646">
        <v>80.830380000000005</v>
      </c>
      <c r="E33" s="646"/>
      <c r="F33" s="646">
        <v>61.130089999999996</v>
      </c>
      <c r="G33" s="646">
        <v>89.158595763510334</v>
      </c>
      <c r="H33" s="646">
        <v>-28.028505763510339</v>
      </c>
      <c r="I33" s="647">
        <v>0.68563316275354036</v>
      </c>
      <c r="J33" s="648" t="s">
        <v>579</v>
      </c>
    </row>
    <row r="34" spans="1:10" ht="14.4" customHeight="1" x14ac:dyDescent="0.3">
      <c r="A34" s="644" t="s">
        <v>573</v>
      </c>
      <c r="B34" s="645" t="s">
        <v>573</v>
      </c>
      <c r="C34" s="646" t="s">
        <v>573</v>
      </c>
      <c r="D34" s="646" t="s">
        <v>573</v>
      </c>
      <c r="E34" s="646"/>
      <c r="F34" s="646" t="s">
        <v>573</v>
      </c>
      <c r="G34" s="646" t="s">
        <v>573</v>
      </c>
      <c r="H34" s="646" t="s">
        <v>573</v>
      </c>
      <c r="I34" s="647" t="s">
        <v>573</v>
      </c>
      <c r="J34" s="648" t="s">
        <v>580</v>
      </c>
    </row>
    <row r="35" spans="1:10" ht="14.4" customHeight="1" x14ac:dyDescent="0.3">
      <c r="A35" s="644" t="s">
        <v>581</v>
      </c>
      <c r="B35" s="645" t="s">
        <v>582</v>
      </c>
      <c r="C35" s="646" t="s">
        <v>573</v>
      </c>
      <c r="D35" s="646" t="s">
        <v>573</v>
      </c>
      <c r="E35" s="646"/>
      <c r="F35" s="646" t="s">
        <v>573</v>
      </c>
      <c r="G35" s="646" t="s">
        <v>573</v>
      </c>
      <c r="H35" s="646" t="s">
        <v>573</v>
      </c>
      <c r="I35" s="647" t="s">
        <v>573</v>
      </c>
      <c r="J35" s="648" t="s">
        <v>0</v>
      </c>
    </row>
    <row r="36" spans="1:10" ht="14.4" customHeight="1" x14ac:dyDescent="0.3">
      <c r="A36" s="644" t="s">
        <v>581</v>
      </c>
      <c r="B36" s="645" t="s">
        <v>358</v>
      </c>
      <c r="C36" s="646">
        <v>0.91476000000000002</v>
      </c>
      <c r="D36" s="646">
        <v>13.585139999999999</v>
      </c>
      <c r="E36" s="646"/>
      <c r="F36" s="646">
        <v>0.91476000000000002</v>
      </c>
      <c r="G36" s="646">
        <v>13.082819585112333</v>
      </c>
      <c r="H36" s="646">
        <v>-12.168059585112333</v>
      </c>
      <c r="I36" s="647">
        <v>6.992070738642274E-2</v>
      </c>
      <c r="J36" s="648" t="s">
        <v>1</v>
      </c>
    </row>
    <row r="37" spans="1:10" ht="14.4" customHeight="1" x14ac:dyDescent="0.3">
      <c r="A37" s="644" t="s">
        <v>581</v>
      </c>
      <c r="B37" s="645" t="s">
        <v>4096</v>
      </c>
      <c r="C37" s="646">
        <v>0</v>
      </c>
      <c r="D37" s="646">
        <v>0</v>
      </c>
      <c r="E37" s="646"/>
      <c r="F37" s="646" t="s">
        <v>573</v>
      </c>
      <c r="G37" s="646" t="s">
        <v>573</v>
      </c>
      <c r="H37" s="646" t="s">
        <v>573</v>
      </c>
      <c r="I37" s="647" t="s">
        <v>573</v>
      </c>
      <c r="J37" s="648" t="s">
        <v>1</v>
      </c>
    </row>
    <row r="38" spans="1:10" ht="14.4" customHeight="1" x14ac:dyDescent="0.3">
      <c r="A38" s="644" t="s">
        <v>581</v>
      </c>
      <c r="B38" s="645" t="s">
        <v>359</v>
      </c>
      <c r="C38" s="646">
        <v>6.06616</v>
      </c>
      <c r="D38" s="646">
        <v>9.6957000000000004</v>
      </c>
      <c r="E38" s="646"/>
      <c r="F38" s="646">
        <v>8.608979999999999</v>
      </c>
      <c r="G38" s="646">
        <v>8.655087470203167</v>
      </c>
      <c r="H38" s="646">
        <v>-4.6107470203168077E-2</v>
      </c>
      <c r="I38" s="647">
        <v>0.99467278980577589</v>
      </c>
      <c r="J38" s="648" t="s">
        <v>1</v>
      </c>
    </row>
    <row r="39" spans="1:10" ht="14.4" customHeight="1" x14ac:dyDescent="0.3">
      <c r="A39" s="644" t="s">
        <v>581</v>
      </c>
      <c r="B39" s="645" t="s">
        <v>360</v>
      </c>
      <c r="C39" s="646">
        <v>26.12208</v>
      </c>
      <c r="D39" s="646">
        <v>28.280920000000002</v>
      </c>
      <c r="E39" s="646"/>
      <c r="F39" s="646">
        <v>26.38768</v>
      </c>
      <c r="G39" s="646">
        <v>32.347563134936166</v>
      </c>
      <c r="H39" s="646">
        <v>-5.9598831349361667</v>
      </c>
      <c r="I39" s="647">
        <v>0.81575480322660388</v>
      </c>
      <c r="J39" s="648" t="s">
        <v>1</v>
      </c>
    </row>
    <row r="40" spans="1:10" ht="14.4" customHeight="1" x14ac:dyDescent="0.3">
      <c r="A40" s="644" t="s">
        <v>581</v>
      </c>
      <c r="B40" s="645" t="s">
        <v>361</v>
      </c>
      <c r="C40" s="646">
        <v>0.35909999999999997</v>
      </c>
      <c r="D40" s="646">
        <v>6.9173</v>
      </c>
      <c r="E40" s="646"/>
      <c r="F40" s="646">
        <v>13.3431</v>
      </c>
      <c r="G40" s="646">
        <v>9.3538620878968342</v>
      </c>
      <c r="H40" s="646">
        <v>3.9892379121031656</v>
      </c>
      <c r="I40" s="647">
        <v>1.4264803002884687</v>
      </c>
      <c r="J40" s="648" t="s">
        <v>1</v>
      </c>
    </row>
    <row r="41" spans="1:10" ht="14.4" customHeight="1" x14ac:dyDescent="0.3">
      <c r="A41" s="644" t="s">
        <v>581</v>
      </c>
      <c r="B41" s="645" t="s">
        <v>363</v>
      </c>
      <c r="C41" s="646">
        <v>0.497</v>
      </c>
      <c r="D41" s="646">
        <v>3.36</v>
      </c>
      <c r="E41" s="646"/>
      <c r="F41" s="646">
        <v>2.2519999999999998</v>
      </c>
      <c r="G41" s="646">
        <v>5.9703431084015</v>
      </c>
      <c r="H41" s="646">
        <v>-3.7183431084015002</v>
      </c>
      <c r="I41" s="647">
        <v>0.37719775214107426</v>
      </c>
      <c r="J41" s="648" t="s">
        <v>1</v>
      </c>
    </row>
    <row r="42" spans="1:10" ht="14.4" customHeight="1" x14ac:dyDescent="0.3">
      <c r="A42" s="644" t="s">
        <v>581</v>
      </c>
      <c r="B42" s="645" t="s">
        <v>364</v>
      </c>
      <c r="C42" s="646">
        <v>3.1580000000000004</v>
      </c>
      <c r="D42" s="646">
        <v>3.1</v>
      </c>
      <c r="E42" s="646"/>
      <c r="F42" s="646">
        <v>4.4251500000000004</v>
      </c>
      <c r="G42" s="646">
        <v>4.7255159192709995</v>
      </c>
      <c r="H42" s="646">
        <v>-0.30036591927099909</v>
      </c>
      <c r="I42" s="647">
        <v>0.93643743362580056</v>
      </c>
      <c r="J42" s="648" t="s">
        <v>1</v>
      </c>
    </row>
    <row r="43" spans="1:10" ht="14.4" customHeight="1" x14ac:dyDescent="0.3">
      <c r="A43" s="644" t="s">
        <v>581</v>
      </c>
      <c r="B43" s="645" t="s">
        <v>365</v>
      </c>
      <c r="C43" s="646" t="s">
        <v>573</v>
      </c>
      <c r="D43" s="646" t="s">
        <v>573</v>
      </c>
      <c r="E43" s="646"/>
      <c r="F43" s="646">
        <v>0</v>
      </c>
      <c r="G43" s="646">
        <v>7.4999997637681668</v>
      </c>
      <c r="H43" s="646">
        <v>-7.4999997637681668</v>
      </c>
      <c r="I43" s="647">
        <v>0</v>
      </c>
      <c r="J43" s="648" t="s">
        <v>1</v>
      </c>
    </row>
    <row r="44" spans="1:10" ht="14.4" customHeight="1" x14ac:dyDescent="0.3">
      <c r="A44" s="644" t="s">
        <v>581</v>
      </c>
      <c r="B44" s="645" t="s">
        <v>366</v>
      </c>
      <c r="C44" s="646">
        <v>0</v>
      </c>
      <c r="D44" s="646">
        <v>13.52985</v>
      </c>
      <c r="E44" s="646"/>
      <c r="F44" s="646" t="s">
        <v>573</v>
      </c>
      <c r="G44" s="646" t="s">
        <v>573</v>
      </c>
      <c r="H44" s="646" t="s">
        <v>573</v>
      </c>
      <c r="I44" s="647" t="s">
        <v>573</v>
      </c>
      <c r="J44" s="648" t="s">
        <v>1</v>
      </c>
    </row>
    <row r="45" spans="1:10" ht="14.4" customHeight="1" x14ac:dyDescent="0.3">
      <c r="A45" s="644" t="s">
        <v>581</v>
      </c>
      <c r="B45" s="645" t="s">
        <v>367</v>
      </c>
      <c r="C45" s="646" t="s">
        <v>573</v>
      </c>
      <c r="D45" s="646" t="s">
        <v>573</v>
      </c>
      <c r="E45" s="646"/>
      <c r="F45" s="646">
        <v>6.9599999999999995E-2</v>
      </c>
      <c r="G45" s="646">
        <v>0</v>
      </c>
      <c r="H45" s="646">
        <v>6.9599999999999995E-2</v>
      </c>
      <c r="I45" s="647" t="s">
        <v>573</v>
      </c>
      <c r="J45" s="648" t="s">
        <v>1</v>
      </c>
    </row>
    <row r="46" spans="1:10" ht="14.4" customHeight="1" x14ac:dyDescent="0.3">
      <c r="A46" s="644" t="s">
        <v>581</v>
      </c>
      <c r="B46" s="645" t="s">
        <v>583</v>
      </c>
      <c r="C46" s="646">
        <v>37.117100000000001</v>
      </c>
      <c r="D46" s="646">
        <v>78.468909999999994</v>
      </c>
      <c r="E46" s="646"/>
      <c r="F46" s="646">
        <v>56.001270000000005</v>
      </c>
      <c r="G46" s="646">
        <v>81.635191069589183</v>
      </c>
      <c r="H46" s="646">
        <v>-25.633921069589178</v>
      </c>
      <c r="I46" s="647">
        <v>0.68599422952611488</v>
      </c>
      <c r="J46" s="648" t="s">
        <v>579</v>
      </c>
    </row>
    <row r="47" spans="1:10" ht="14.4" customHeight="1" x14ac:dyDescent="0.3">
      <c r="A47" s="644" t="s">
        <v>573</v>
      </c>
      <c r="B47" s="645" t="s">
        <v>573</v>
      </c>
      <c r="C47" s="646" t="s">
        <v>573</v>
      </c>
      <c r="D47" s="646" t="s">
        <v>573</v>
      </c>
      <c r="E47" s="646"/>
      <c r="F47" s="646" t="s">
        <v>573</v>
      </c>
      <c r="G47" s="646" t="s">
        <v>573</v>
      </c>
      <c r="H47" s="646" t="s">
        <v>573</v>
      </c>
      <c r="I47" s="647" t="s">
        <v>573</v>
      </c>
      <c r="J47" s="648" t="s">
        <v>580</v>
      </c>
    </row>
    <row r="48" spans="1:10" ht="14.4" customHeight="1" x14ac:dyDescent="0.3">
      <c r="A48" s="644" t="s">
        <v>584</v>
      </c>
      <c r="B48" s="645" t="s">
        <v>585</v>
      </c>
      <c r="C48" s="646" t="s">
        <v>573</v>
      </c>
      <c r="D48" s="646" t="s">
        <v>573</v>
      </c>
      <c r="E48" s="646"/>
      <c r="F48" s="646" t="s">
        <v>573</v>
      </c>
      <c r="G48" s="646" t="s">
        <v>573</v>
      </c>
      <c r="H48" s="646" t="s">
        <v>573</v>
      </c>
      <c r="I48" s="647" t="s">
        <v>573</v>
      </c>
      <c r="J48" s="648" t="s">
        <v>0</v>
      </c>
    </row>
    <row r="49" spans="1:10" ht="14.4" customHeight="1" x14ac:dyDescent="0.3">
      <c r="A49" s="644" t="s">
        <v>584</v>
      </c>
      <c r="B49" s="645" t="s">
        <v>358</v>
      </c>
      <c r="C49" s="646">
        <v>0</v>
      </c>
      <c r="D49" s="646">
        <v>0</v>
      </c>
      <c r="E49" s="646"/>
      <c r="F49" s="646" t="s">
        <v>573</v>
      </c>
      <c r="G49" s="646" t="s">
        <v>573</v>
      </c>
      <c r="H49" s="646" t="s">
        <v>573</v>
      </c>
      <c r="I49" s="647" t="s">
        <v>573</v>
      </c>
      <c r="J49" s="648" t="s">
        <v>1</v>
      </c>
    </row>
    <row r="50" spans="1:10" ht="14.4" customHeight="1" x14ac:dyDescent="0.3">
      <c r="A50" s="644" t="s">
        <v>584</v>
      </c>
      <c r="B50" s="645" t="s">
        <v>359</v>
      </c>
      <c r="C50" s="646">
        <v>4.6952800000000003</v>
      </c>
      <c r="D50" s="646">
        <v>4.5389499999999998</v>
      </c>
      <c r="E50" s="646"/>
      <c r="F50" s="646">
        <v>6.1226099999999999</v>
      </c>
      <c r="G50" s="646">
        <v>6.0391712167051672</v>
      </c>
      <c r="H50" s="646">
        <v>8.3438783294832675E-2</v>
      </c>
      <c r="I50" s="647">
        <v>1.0138162639045618</v>
      </c>
      <c r="J50" s="648" t="s">
        <v>1</v>
      </c>
    </row>
    <row r="51" spans="1:10" ht="14.4" customHeight="1" x14ac:dyDescent="0.3">
      <c r="A51" s="644" t="s">
        <v>584</v>
      </c>
      <c r="B51" s="645" t="s">
        <v>360</v>
      </c>
      <c r="C51" s="646">
        <v>71.784369999999996</v>
      </c>
      <c r="D51" s="646">
        <v>68.344170000000005</v>
      </c>
      <c r="E51" s="646"/>
      <c r="F51" s="646">
        <v>70.355940000000004</v>
      </c>
      <c r="G51" s="646">
        <v>74.527438435385662</v>
      </c>
      <c r="H51" s="646">
        <v>-4.1714984353856579</v>
      </c>
      <c r="I51" s="647">
        <v>0.94402734720310699</v>
      </c>
      <c r="J51" s="648" t="s">
        <v>1</v>
      </c>
    </row>
    <row r="52" spans="1:10" ht="14.4" customHeight="1" x14ac:dyDescent="0.3">
      <c r="A52" s="644" t="s">
        <v>584</v>
      </c>
      <c r="B52" s="645" t="s">
        <v>361</v>
      </c>
      <c r="C52" s="646">
        <v>11.3972</v>
      </c>
      <c r="D52" s="646">
        <v>6.5279999999999996</v>
      </c>
      <c r="E52" s="646"/>
      <c r="F52" s="646">
        <v>7.3529999999999998</v>
      </c>
      <c r="G52" s="646">
        <v>8.7110997404995008</v>
      </c>
      <c r="H52" s="646">
        <v>-1.358099740499501</v>
      </c>
      <c r="I52" s="647">
        <v>0.84409548955277758</v>
      </c>
      <c r="J52" s="648" t="s">
        <v>1</v>
      </c>
    </row>
    <row r="53" spans="1:10" ht="14.4" customHeight="1" x14ac:dyDescent="0.3">
      <c r="A53" s="644" t="s">
        <v>584</v>
      </c>
      <c r="B53" s="645" t="s">
        <v>362</v>
      </c>
      <c r="C53" s="646" t="s">
        <v>573</v>
      </c>
      <c r="D53" s="646" t="s">
        <v>573</v>
      </c>
      <c r="E53" s="646"/>
      <c r="F53" s="646">
        <v>0</v>
      </c>
      <c r="G53" s="646">
        <v>0.33333332283400002</v>
      </c>
      <c r="H53" s="646">
        <v>-0.33333332283400002</v>
      </c>
      <c r="I53" s="647">
        <v>0</v>
      </c>
      <c r="J53" s="648" t="s">
        <v>1</v>
      </c>
    </row>
    <row r="54" spans="1:10" ht="14.4" customHeight="1" x14ac:dyDescent="0.3">
      <c r="A54" s="644" t="s">
        <v>584</v>
      </c>
      <c r="B54" s="645" t="s">
        <v>363</v>
      </c>
      <c r="C54" s="646">
        <v>22.625999999999998</v>
      </c>
      <c r="D54" s="646">
        <v>18.036000000000001</v>
      </c>
      <c r="E54" s="646"/>
      <c r="F54" s="646">
        <v>34.329000000000001</v>
      </c>
      <c r="G54" s="646">
        <v>20.911604946177167</v>
      </c>
      <c r="H54" s="646">
        <v>13.417395053822833</v>
      </c>
      <c r="I54" s="647">
        <v>1.6416243558711479</v>
      </c>
      <c r="J54" s="648" t="s">
        <v>1</v>
      </c>
    </row>
    <row r="55" spans="1:10" ht="14.4" customHeight="1" x14ac:dyDescent="0.3">
      <c r="A55" s="644" t="s">
        <v>584</v>
      </c>
      <c r="B55" s="645" t="s">
        <v>364</v>
      </c>
      <c r="C55" s="646">
        <v>1.762</v>
      </c>
      <c r="D55" s="646">
        <v>0.54400000000000004</v>
      </c>
      <c r="E55" s="646"/>
      <c r="F55" s="646">
        <v>2.99</v>
      </c>
      <c r="G55" s="646">
        <v>3.0507867617165001</v>
      </c>
      <c r="H55" s="646">
        <v>-6.0786761716499882E-2</v>
      </c>
      <c r="I55" s="647">
        <v>0.98007505392402494</v>
      </c>
      <c r="J55" s="648" t="s">
        <v>1</v>
      </c>
    </row>
    <row r="56" spans="1:10" ht="14.4" customHeight="1" x14ac:dyDescent="0.3">
      <c r="A56" s="644" t="s">
        <v>584</v>
      </c>
      <c r="B56" s="645" t="s">
        <v>365</v>
      </c>
      <c r="C56" s="646" t="s">
        <v>573</v>
      </c>
      <c r="D56" s="646" t="s">
        <v>573</v>
      </c>
      <c r="E56" s="646"/>
      <c r="F56" s="646">
        <v>0</v>
      </c>
      <c r="G56" s="646">
        <v>7.4999997637681668</v>
      </c>
      <c r="H56" s="646">
        <v>-7.4999997637681668</v>
      </c>
      <c r="I56" s="647">
        <v>0</v>
      </c>
      <c r="J56" s="648" t="s">
        <v>1</v>
      </c>
    </row>
    <row r="57" spans="1:10" ht="14.4" customHeight="1" x14ac:dyDescent="0.3">
      <c r="A57" s="644" t="s">
        <v>584</v>
      </c>
      <c r="B57" s="645" t="s">
        <v>366</v>
      </c>
      <c r="C57" s="646">
        <v>13.5299</v>
      </c>
      <c r="D57" s="646">
        <v>9.0198999999999998</v>
      </c>
      <c r="E57" s="646"/>
      <c r="F57" s="646" t="s">
        <v>573</v>
      </c>
      <c r="G57" s="646" t="s">
        <v>573</v>
      </c>
      <c r="H57" s="646" t="s">
        <v>573</v>
      </c>
      <c r="I57" s="647" t="s">
        <v>573</v>
      </c>
      <c r="J57" s="648" t="s">
        <v>1</v>
      </c>
    </row>
    <row r="58" spans="1:10" ht="14.4" customHeight="1" x14ac:dyDescent="0.3">
      <c r="A58" s="644" t="s">
        <v>584</v>
      </c>
      <c r="B58" s="645" t="s">
        <v>586</v>
      </c>
      <c r="C58" s="646">
        <v>125.79474999999999</v>
      </c>
      <c r="D58" s="646">
        <v>107.01102</v>
      </c>
      <c r="E58" s="646"/>
      <c r="F58" s="646">
        <v>121.15055</v>
      </c>
      <c r="G58" s="646">
        <v>121.07343418708616</v>
      </c>
      <c r="H58" s="646">
        <v>7.7115812913831405E-2</v>
      </c>
      <c r="I58" s="647">
        <v>1.0006369342162598</v>
      </c>
      <c r="J58" s="648" t="s">
        <v>579</v>
      </c>
    </row>
    <row r="59" spans="1:10" ht="14.4" customHeight="1" x14ac:dyDescent="0.3">
      <c r="A59" s="644" t="s">
        <v>573</v>
      </c>
      <c r="B59" s="645" t="s">
        <v>573</v>
      </c>
      <c r="C59" s="646" t="s">
        <v>573</v>
      </c>
      <c r="D59" s="646" t="s">
        <v>573</v>
      </c>
      <c r="E59" s="646"/>
      <c r="F59" s="646" t="s">
        <v>573</v>
      </c>
      <c r="G59" s="646" t="s">
        <v>573</v>
      </c>
      <c r="H59" s="646" t="s">
        <v>573</v>
      </c>
      <c r="I59" s="647" t="s">
        <v>573</v>
      </c>
      <c r="J59" s="648" t="s">
        <v>580</v>
      </c>
    </row>
    <row r="60" spans="1:10" ht="14.4" customHeight="1" x14ac:dyDescent="0.3">
      <c r="A60" s="644" t="s">
        <v>587</v>
      </c>
      <c r="B60" s="645" t="s">
        <v>588</v>
      </c>
      <c r="C60" s="646" t="s">
        <v>573</v>
      </c>
      <c r="D60" s="646" t="s">
        <v>573</v>
      </c>
      <c r="E60" s="646"/>
      <c r="F60" s="646" t="s">
        <v>573</v>
      </c>
      <c r="G60" s="646" t="s">
        <v>573</v>
      </c>
      <c r="H60" s="646" t="s">
        <v>573</v>
      </c>
      <c r="I60" s="647" t="s">
        <v>573</v>
      </c>
      <c r="J60" s="648" t="s">
        <v>0</v>
      </c>
    </row>
    <row r="61" spans="1:10" ht="14.4" customHeight="1" x14ac:dyDescent="0.3">
      <c r="A61" s="644" t="s">
        <v>587</v>
      </c>
      <c r="B61" s="645" t="s">
        <v>4095</v>
      </c>
      <c r="C61" s="646">
        <v>0</v>
      </c>
      <c r="D61" s="646">
        <v>0</v>
      </c>
      <c r="E61" s="646"/>
      <c r="F61" s="646" t="s">
        <v>573</v>
      </c>
      <c r="G61" s="646" t="s">
        <v>573</v>
      </c>
      <c r="H61" s="646" t="s">
        <v>573</v>
      </c>
      <c r="I61" s="647" t="s">
        <v>573</v>
      </c>
      <c r="J61" s="648" t="s">
        <v>1</v>
      </c>
    </row>
    <row r="62" spans="1:10" ht="14.4" customHeight="1" x14ac:dyDescent="0.3">
      <c r="A62" s="644" t="s">
        <v>587</v>
      </c>
      <c r="B62" s="645" t="s">
        <v>359</v>
      </c>
      <c r="C62" s="646">
        <v>0.22500000000000001</v>
      </c>
      <c r="D62" s="646">
        <v>0.58177999999999996</v>
      </c>
      <c r="E62" s="646"/>
      <c r="F62" s="646">
        <v>0</v>
      </c>
      <c r="G62" s="646">
        <v>0.34540963506466665</v>
      </c>
      <c r="H62" s="646">
        <v>-0.34540963506466665</v>
      </c>
      <c r="I62" s="647">
        <v>0</v>
      </c>
      <c r="J62" s="648" t="s">
        <v>1</v>
      </c>
    </row>
    <row r="63" spans="1:10" ht="14.4" customHeight="1" x14ac:dyDescent="0.3">
      <c r="A63" s="644" t="s">
        <v>587</v>
      </c>
      <c r="B63" s="645" t="s">
        <v>360</v>
      </c>
      <c r="C63" s="646">
        <v>10.626899999999999</v>
      </c>
      <c r="D63" s="646">
        <v>21.395099999999999</v>
      </c>
      <c r="E63" s="646"/>
      <c r="F63" s="646">
        <v>21.847000000000001</v>
      </c>
      <c r="G63" s="646">
        <v>14.744825445515835</v>
      </c>
      <c r="H63" s="646">
        <v>7.1021745544841668</v>
      </c>
      <c r="I63" s="647">
        <v>1.4816723385927952</v>
      </c>
      <c r="J63" s="648" t="s">
        <v>1</v>
      </c>
    </row>
    <row r="64" spans="1:10" ht="14.4" customHeight="1" x14ac:dyDescent="0.3">
      <c r="A64" s="644" t="s">
        <v>587</v>
      </c>
      <c r="B64" s="645" t="s">
        <v>364</v>
      </c>
      <c r="C64" s="646">
        <v>0</v>
      </c>
      <c r="D64" s="646" t="s">
        <v>573</v>
      </c>
      <c r="E64" s="646"/>
      <c r="F64" s="646" t="s">
        <v>573</v>
      </c>
      <c r="G64" s="646" t="s">
        <v>573</v>
      </c>
      <c r="H64" s="646" t="s">
        <v>573</v>
      </c>
      <c r="I64" s="647" t="s">
        <v>573</v>
      </c>
      <c r="J64" s="648" t="s">
        <v>1</v>
      </c>
    </row>
    <row r="65" spans="1:10" ht="14.4" customHeight="1" x14ac:dyDescent="0.3">
      <c r="A65" s="644" t="s">
        <v>587</v>
      </c>
      <c r="B65" s="645" t="s">
        <v>589</v>
      </c>
      <c r="C65" s="646">
        <v>10.851899999999999</v>
      </c>
      <c r="D65" s="646">
        <v>21.976879999999998</v>
      </c>
      <c r="E65" s="646"/>
      <c r="F65" s="646">
        <v>21.847000000000001</v>
      </c>
      <c r="G65" s="646">
        <v>15.0902350805805</v>
      </c>
      <c r="H65" s="646">
        <v>6.756764919419501</v>
      </c>
      <c r="I65" s="647">
        <v>1.4477574327595948</v>
      </c>
      <c r="J65" s="648" t="s">
        <v>579</v>
      </c>
    </row>
    <row r="66" spans="1:10" ht="14.4" customHeight="1" x14ac:dyDescent="0.3">
      <c r="A66" s="644" t="s">
        <v>573</v>
      </c>
      <c r="B66" s="645" t="s">
        <v>573</v>
      </c>
      <c r="C66" s="646" t="s">
        <v>573</v>
      </c>
      <c r="D66" s="646" t="s">
        <v>573</v>
      </c>
      <c r="E66" s="646"/>
      <c r="F66" s="646" t="s">
        <v>573</v>
      </c>
      <c r="G66" s="646" t="s">
        <v>573</v>
      </c>
      <c r="H66" s="646" t="s">
        <v>573</v>
      </c>
      <c r="I66" s="647" t="s">
        <v>573</v>
      </c>
      <c r="J66" s="648" t="s">
        <v>580</v>
      </c>
    </row>
    <row r="67" spans="1:10" ht="14.4" customHeight="1" x14ac:dyDescent="0.3">
      <c r="A67" s="644" t="s">
        <v>590</v>
      </c>
      <c r="B67" s="645" t="s">
        <v>591</v>
      </c>
      <c r="C67" s="646" t="s">
        <v>573</v>
      </c>
      <c r="D67" s="646" t="s">
        <v>573</v>
      </c>
      <c r="E67" s="646"/>
      <c r="F67" s="646" t="s">
        <v>573</v>
      </c>
      <c r="G67" s="646" t="s">
        <v>573</v>
      </c>
      <c r="H67" s="646" t="s">
        <v>573</v>
      </c>
      <c r="I67" s="647" t="s">
        <v>573</v>
      </c>
      <c r="J67" s="648" t="s">
        <v>0</v>
      </c>
    </row>
    <row r="68" spans="1:10" ht="14.4" customHeight="1" x14ac:dyDescent="0.3">
      <c r="A68" s="644" t="s">
        <v>590</v>
      </c>
      <c r="B68" s="645" t="s">
        <v>4095</v>
      </c>
      <c r="C68" s="646">
        <v>0</v>
      </c>
      <c r="D68" s="646" t="s">
        <v>573</v>
      </c>
      <c r="E68" s="646"/>
      <c r="F68" s="646" t="s">
        <v>573</v>
      </c>
      <c r="G68" s="646" t="s">
        <v>573</v>
      </c>
      <c r="H68" s="646" t="s">
        <v>573</v>
      </c>
      <c r="I68" s="647" t="s">
        <v>573</v>
      </c>
      <c r="J68" s="648" t="s">
        <v>1</v>
      </c>
    </row>
    <row r="69" spans="1:10" ht="14.4" customHeight="1" x14ac:dyDescent="0.3">
      <c r="A69" s="644" t="s">
        <v>590</v>
      </c>
      <c r="B69" s="645" t="s">
        <v>359</v>
      </c>
      <c r="C69" s="646">
        <v>1.8225</v>
      </c>
      <c r="D69" s="646">
        <v>2.1938599999999999</v>
      </c>
      <c r="E69" s="646"/>
      <c r="F69" s="646">
        <v>4.9866200000000003</v>
      </c>
      <c r="G69" s="646">
        <v>1.9083249693480002</v>
      </c>
      <c r="H69" s="646">
        <v>3.0782950306519998</v>
      </c>
      <c r="I69" s="647">
        <v>2.6130874353668037</v>
      </c>
      <c r="J69" s="648" t="s">
        <v>1</v>
      </c>
    </row>
    <row r="70" spans="1:10" ht="14.4" customHeight="1" x14ac:dyDescent="0.3">
      <c r="A70" s="644" t="s">
        <v>590</v>
      </c>
      <c r="B70" s="645" t="s">
        <v>360</v>
      </c>
      <c r="C70" s="646">
        <v>8.6999999999999994E-2</v>
      </c>
      <c r="D70" s="646">
        <v>0.93899999999999995</v>
      </c>
      <c r="E70" s="646"/>
      <c r="F70" s="646">
        <v>1.16151</v>
      </c>
      <c r="G70" s="646">
        <v>0.42202429674933334</v>
      </c>
      <c r="H70" s="646">
        <v>0.73948570325066676</v>
      </c>
      <c r="I70" s="647">
        <v>2.7522349043564511</v>
      </c>
      <c r="J70" s="648" t="s">
        <v>1</v>
      </c>
    </row>
    <row r="71" spans="1:10" ht="14.4" customHeight="1" x14ac:dyDescent="0.3">
      <c r="A71" s="644" t="s">
        <v>590</v>
      </c>
      <c r="B71" s="645" t="s">
        <v>361</v>
      </c>
      <c r="C71" s="646">
        <v>0</v>
      </c>
      <c r="D71" s="646">
        <v>0</v>
      </c>
      <c r="E71" s="646"/>
      <c r="F71" s="646" t="s">
        <v>573</v>
      </c>
      <c r="G71" s="646" t="s">
        <v>573</v>
      </c>
      <c r="H71" s="646" t="s">
        <v>573</v>
      </c>
      <c r="I71" s="647" t="s">
        <v>573</v>
      </c>
      <c r="J71" s="648" t="s">
        <v>1</v>
      </c>
    </row>
    <row r="72" spans="1:10" ht="14.4" customHeight="1" x14ac:dyDescent="0.3">
      <c r="A72" s="644" t="s">
        <v>590</v>
      </c>
      <c r="B72" s="645" t="s">
        <v>363</v>
      </c>
      <c r="C72" s="646">
        <v>2.8000000000000001E-2</v>
      </c>
      <c r="D72" s="646">
        <v>0</v>
      </c>
      <c r="E72" s="646"/>
      <c r="F72" s="646" t="s">
        <v>573</v>
      </c>
      <c r="G72" s="646" t="s">
        <v>573</v>
      </c>
      <c r="H72" s="646" t="s">
        <v>573</v>
      </c>
      <c r="I72" s="647" t="s">
        <v>573</v>
      </c>
      <c r="J72" s="648" t="s">
        <v>1</v>
      </c>
    </row>
    <row r="73" spans="1:10" ht="14.4" customHeight="1" x14ac:dyDescent="0.3">
      <c r="A73" s="644" t="s">
        <v>590</v>
      </c>
      <c r="B73" s="645" t="s">
        <v>364</v>
      </c>
      <c r="C73" s="646">
        <v>0</v>
      </c>
      <c r="D73" s="646">
        <v>0</v>
      </c>
      <c r="E73" s="646"/>
      <c r="F73" s="646">
        <v>1.7009999999999998</v>
      </c>
      <c r="G73" s="646">
        <v>0.36836215709550002</v>
      </c>
      <c r="H73" s="646">
        <v>1.3326378429044998</v>
      </c>
      <c r="I73" s="647">
        <v>4.6177381884507911</v>
      </c>
      <c r="J73" s="648" t="s">
        <v>1</v>
      </c>
    </row>
    <row r="74" spans="1:10" ht="14.4" customHeight="1" x14ac:dyDescent="0.3">
      <c r="A74" s="644" t="s">
        <v>590</v>
      </c>
      <c r="B74" s="645" t="s">
        <v>592</v>
      </c>
      <c r="C74" s="646">
        <v>1.9375</v>
      </c>
      <c r="D74" s="646">
        <v>3.13286</v>
      </c>
      <c r="E74" s="646"/>
      <c r="F74" s="646">
        <v>7.8491299999999997</v>
      </c>
      <c r="G74" s="646">
        <v>2.6987114231928335</v>
      </c>
      <c r="H74" s="646">
        <v>5.1504185768071657</v>
      </c>
      <c r="I74" s="647">
        <v>2.90847325599331</v>
      </c>
      <c r="J74" s="648" t="s">
        <v>579</v>
      </c>
    </row>
    <row r="75" spans="1:10" ht="14.4" customHeight="1" x14ac:dyDescent="0.3">
      <c r="A75" s="644" t="s">
        <v>573</v>
      </c>
      <c r="B75" s="645" t="s">
        <v>573</v>
      </c>
      <c r="C75" s="646" t="s">
        <v>573</v>
      </c>
      <c r="D75" s="646" t="s">
        <v>573</v>
      </c>
      <c r="E75" s="646"/>
      <c r="F75" s="646" t="s">
        <v>573</v>
      </c>
      <c r="G75" s="646" t="s">
        <v>573</v>
      </c>
      <c r="H75" s="646" t="s">
        <v>573</v>
      </c>
      <c r="I75" s="647" t="s">
        <v>573</v>
      </c>
      <c r="J75" s="648" t="s">
        <v>580</v>
      </c>
    </row>
    <row r="76" spans="1:10" ht="14.4" customHeight="1" x14ac:dyDescent="0.3">
      <c r="A76" s="644" t="s">
        <v>4097</v>
      </c>
      <c r="B76" s="645" t="s">
        <v>4098</v>
      </c>
      <c r="C76" s="646" t="s">
        <v>573</v>
      </c>
      <c r="D76" s="646" t="s">
        <v>573</v>
      </c>
      <c r="E76" s="646"/>
      <c r="F76" s="646" t="s">
        <v>573</v>
      </c>
      <c r="G76" s="646" t="s">
        <v>573</v>
      </c>
      <c r="H76" s="646" t="s">
        <v>573</v>
      </c>
      <c r="I76" s="647" t="s">
        <v>573</v>
      </c>
      <c r="J76" s="648" t="s">
        <v>0</v>
      </c>
    </row>
    <row r="77" spans="1:10" ht="14.4" customHeight="1" x14ac:dyDescent="0.3">
      <c r="A77" s="644" t="s">
        <v>4097</v>
      </c>
      <c r="B77" s="645" t="s">
        <v>358</v>
      </c>
      <c r="C77" s="646" t="s">
        <v>573</v>
      </c>
      <c r="D77" s="646">
        <v>0</v>
      </c>
      <c r="E77" s="646"/>
      <c r="F77" s="646">
        <v>0</v>
      </c>
      <c r="G77" s="646">
        <v>1.04893889565E-2</v>
      </c>
      <c r="H77" s="646">
        <v>-1.04893889565E-2</v>
      </c>
      <c r="I77" s="647">
        <v>0</v>
      </c>
      <c r="J77" s="648" t="s">
        <v>1</v>
      </c>
    </row>
    <row r="78" spans="1:10" ht="14.4" customHeight="1" x14ac:dyDescent="0.3">
      <c r="A78" s="644" t="s">
        <v>4097</v>
      </c>
      <c r="B78" s="645" t="s">
        <v>4099</v>
      </c>
      <c r="C78" s="646" t="s">
        <v>573</v>
      </c>
      <c r="D78" s="646">
        <v>0</v>
      </c>
      <c r="E78" s="646"/>
      <c r="F78" s="646">
        <v>0</v>
      </c>
      <c r="G78" s="646">
        <v>1.04893889565E-2</v>
      </c>
      <c r="H78" s="646">
        <v>-1.04893889565E-2</v>
      </c>
      <c r="I78" s="647">
        <v>0</v>
      </c>
      <c r="J78" s="648" t="s">
        <v>579</v>
      </c>
    </row>
    <row r="79" spans="1:10" ht="14.4" customHeight="1" x14ac:dyDescent="0.3">
      <c r="A79" s="644" t="s">
        <v>573</v>
      </c>
      <c r="B79" s="645" t="s">
        <v>573</v>
      </c>
      <c r="C79" s="646" t="s">
        <v>573</v>
      </c>
      <c r="D79" s="646" t="s">
        <v>573</v>
      </c>
      <c r="E79" s="646"/>
      <c r="F79" s="646" t="s">
        <v>573</v>
      </c>
      <c r="G79" s="646" t="s">
        <v>573</v>
      </c>
      <c r="H79" s="646" t="s">
        <v>573</v>
      </c>
      <c r="I79" s="647" t="s">
        <v>573</v>
      </c>
      <c r="J79" s="648" t="s">
        <v>580</v>
      </c>
    </row>
    <row r="80" spans="1:10" ht="14.4" customHeight="1" x14ac:dyDescent="0.3">
      <c r="A80" s="644" t="s">
        <v>4100</v>
      </c>
      <c r="B80" s="645" t="s">
        <v>4101</v>
      </c>
      <c r="C80" s="646" t="s">
        <v>573</v>
      </c>
      <c r="D80" s="646" t="s">
        <v>573</v>
      </c>
      <c r="E80" s="646"/>
      <c r="F80" s="646" t="s">
        <v>573</v>
      </c>
      <c r="G80" s="646" t="s">
        <v>573</v>
      </c>
      <c r="H80" s="646" t="s">
        <v>573</v>
      </c>
      <c r="I80" s="647" t="s">
        <v>573</v>
      </c>
      <c r="J80" s="648" t="s">
        <v>0</v>
      </c>
    </row>
    <row r="81" spans="1:10" ht="14.4" customHeight="1" x14ac:dyDescent="0.3">
      <c r="A81" s="644" t="s">
        <v>4100</v>
      </c>
      <c r="B81" s="645" t="s">
        <v>364</v>
      </c>
      <c r="C81" s="646">
        <v>0</v>
      </c>
      <c r="D81" s="646" t="s">
        <v>573</v>
      </c>
      <c r="E81" s="646"/>
      <c r="F81" s="646" t="s">
        <v>573</v>
      </c>
      <c r="G81" s="646" t="s">
        <v>573</v>
      </c>
      <c r="H81" s="646" t="s">
        <v>573</v>
      </c>
      <c r="I81" s="647" t="s">
        <v>573</v>
      </c>
      <c r="J81" s="648" t="s">
        <v>1</v>
      </c>
    </row>
    <row r="82" spans="1:10" ht="14.4" customHeight="1" x14ac:dyDescent="0.3">
      <c r="A82" s="644" t="s">
        <v>4100</v>
      </c>
      <c r="B82" s="645" t="s">
        <v>4102</v>
      </c>
      <c r="C82" s="646">
        <v>0</v>
      </c>
      <c r="D82" s="646" t="s">
        <v>573</v>
      </c>
      <c r="E82" s="646"/>
      <c r="F82" s="646" t="s">
        <v>573</v>
      </c>
      <c r="G82" s="646" t="s">
        <v>573</v>
      </c>
      <c r="H82" s="646" t="s">
        <v>573</v>
      </c>
      <c r="I82" s="647" t="s">
        <v>573</v>
      </c>
      <c r="J82" s="648" t="s">
        <v>579</v>
      </c>
    </row>
    <row r="83" spans="1:10" ht="14.4" customHeight="1" x14ac:dyDescent="0.3">
      <c r="A83" s="644" t="s">
        <v>573</v>
      </c>
      <c r="B83" s="645" t="s">
        <v>573</v>
      </c>
      <c r="C83" s="646" t="s">
        <v>573</v>
      </c>
      <c r="D83" s="646" t="s">
        <v>573</v>
      </c>
      <c r="E83" s="646"/>
      <c r="F83" s="646" t="s">
        <v>573</v>
      </c>
      <c r="G83" s="646" t="s">
        <v>573</v>
      </c>
      <c r="H83" s="646" t="s">
        <v>573</v>
      </c>
      <c r="I83" s="647" t="s">
        <v>573</v>
      </c>
      <c r="J83" s="648" t="s">
        <v>580</v>
      </c>
    </row>
    <row r="84" spans="1:10" ht="14.4" customHeight="1" x14ac:dyDescent="0.3">
      <c r="A84" s="644" t="s">
        <v>571</v>
      </c>
      <c r="B84" s="645" t="s">
        <v>574</v>
      </c>
      <c r="C84" s="646">
        <v>239.54308999999995</v>
      </c>
      <c r="D84" s="646">
        <v>291.42005000000006</v>
      </c>
      <c r="E84" s="646"/>
      <c r="F84" s="646">
        <v>267.97804000000008</v>
      </c>
      <c r="G84" s="646">
        <v>309.66665691291547</v>
      </c>
      <c r="H84" s="646">
        <v>-41.688616912915393</v>
      </c>
      <c r="I84" s="647">
        <v>0.8653758291948136</v>
      </c>
      <c r="J84" s="648" t="s">
        <v>575</v>
      </c>
    </row>
  </sheetData>
  <mergeCells count="3">
    <mergeCell ref="A1:I1"/>
    <mergeCell ref="F3:I3"/>
    <mergeCell ref="C4:D4"/>
  </mergeCells>
  <conditionalFormatting sqref="F19 F85:F65537">
    <cfRule type="cellIs" dxfId="38" priority="18" stopIfTrue="1" operator="greaterThan">
      <formula>1</formula>
    </cfRule>
  </conditionalFormatting>
  <conditionalFormatting sqref="H5:H18">
    <cfRule type="expression" dxfId="37" priority="14">
      <formula>$H5&gt;0</formula>
    </cfRule>
  </conditionalFormatting>
  <conditionalFormatting sqref="I5:I18">
    <cfRule type="expression" dxfId="36" priority="15">
      <formula>$I5&gt;1</formula>
    </cfRule>
  </conditionalFormatting>
  <conditionalFormatting sqref="B5:B18">
    <cfRule type="expression" dxfId="35" priority="11">
      <formula>OR($J5="NS",$J5="SumaNS",$J5="Účet")</formula>
    </cfRule>
  </conditionalFormatting>
  <conditionalFormatting sqref="F5:I18 B5:D18">
    <cfRule type="expression" dxfId="34" priority="17">
      <formula>AND($J5&lt;&gt;"",$J5&lt;&gt;"mezeraKL")</formula>
    </cfRule>
  </conditionalFormatting>
  <conditionalFormatting sqref="B5:D18 F5:I18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8 F5:I18">
    <cfRule type="expression" dxfId="32" priority="13">
      <formula>OR($J5="SumaNS",$J5="NS")</formula>
    </cfRule>
  </conditionalFormatting>
  <conditionalFormatting sqref="A5:A18">
    <cfRule type="expression" dxfId="31" priority="9">
      <formula>AND($J5&lt;&gt;"mezeraKL",$J5&lt;&gt;"")</formula>
    </cfRule>
  </conditionalFormatting>
  <conditionalFormatting sqref="A5:A18">
    <cfRule type="expression" dxfId="30" priority="10">
      <formula>AND($J5&lt;&gt;"",$J5&lt;&gt;"mezeraKL")</formula>
    </cfRule>
  </conditionalFormatting>
  <conditionalFormatting sqref="H20:H84">
    <cfRule type="expression" dxfId="29" priority="5">
      <formula>$H20&gt;0</formula>
    </cfRule>
  </conditionalFormatting>
  <conditionalFormatting sqref="A20:A84">
    <cfRule type="expression" dxfId="28" priority="2">
      <formula>AND($J20&lt;&gt;"mezeraKL",$J20&lt;&gt;"")</formula>
    </cfRule>
  </conditionalFormatting>
  <conditionalFormatting sqref="I20:I84">
    <cfRule type="expression" dxfId="27" priority="6">
      <formula>$I20&gt;1</formula>
    </cfRule>
  </conditionalFormatting>
  <conditionalFormatting sqref="B20:B84">
    <cfRule type="expression" dxfId="26" priority="1">
      <formula>OR($J20="NS",$J20="SumaNS",$J20="Účet")</formula>
    </cfRule>
  </conditionalFormatting>
  <conditionalFormatting sqref="A20:D84 F20:I84">
    <cfRule type="expression" dxfId="25" priority="8">
      <formula>AND($J20&lt;&gt;"",$J20&lt;&gt;"mezeraKL")</formula>
    </cfRule>
  </conditionalFormatting>
  <conditionalFormatting sqref="B20:D84 F20:I84">
    <cfRule type="expression" dxfId="24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84 F20:I84">
    <cfRule type="expression" dxfId="23" priority="4">
      <formula>OR($J20="SumaNS",$J20="NS")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23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4379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3.3694084934277044</v>
      </c>
      <c r="J3" s="207">
        <f>SUBTOTAL(9,J5:J1048576)</f>
        <v>79120</v>
      </c>
      <c r="K3" s="208">
        <f>SUBTOTAL(9,K5:K1048576)</f>
        <v>266587.59999999998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571</v>
      </c>
      <c r="B5" s="734" t="s">
        <v>572</v>
      </c>
      <c r="C5" s="737" t="s">
        <v>576</v>
      </c>
      <c r="D5" s="752" t="s">
        <v>2537</v>
      </c>
      <c r="E5" s="737" t="s">
        <v>4365</v>
      </c>
      <c r="F5" s="752" t="s">
        <v>4366</v>
      </c>
      <c r="G5" s="737" t="s">
        <v>4103</v>
      </c>
      <c r="H5" s="737" t="s">
        <v>4104</v>
      </c>
      <c r="I5" s="229">
        <v>99.056666666666672</v>
      </c>
      <c r="J5" s="229">
        <v>4</v>
      </c>
      <c r="K5" s="747">
        <v>396.22</v>
      </c>
    </row>
    <row r="6" spans="1:11" ht="14.4" customHeight="1" x14ac:dyDescent="0.3">
      <c r="A6" s="660" t="s">
        <v>571</v>
      </c>
      <c r="B6" s="661" t="s">
        <v>572</v>
      </c>
      <c r="C6" s="662" t="s">
        <v>576</v>
      </c>
      <c r="D6" s="663" t="s">
        <v>2537</v>
      </c>
      <c r="E6" s="662" t="s">
        <v>4365</v>
      </c>
      <c r="F6" s="663" t="s">
        <v>4366</v>
      </c>
      <c r="G6" s="662" t="s">
        <v>4105</v>
      </c>
      <c r="H6" s="662" t="s">
        <v>4106</v>
      </c>
      <c r="I6" s="664">
        <v>156.12</v>
      </c>
      <c r="J6" s="664">
        <v>1</v>
      </c>
      <c r="K6" s="665">
        <v>156.12</v>
      </c>
    </row>
    <row r="7" spans="1:11" ht="14.4" customHeight="1" x14ac:dyDescent="0.3">
      <c r="A7" s="660" t="s">
        <v>571</v>
      </c>
      <c r="B7" s="661" t="s">
        <v>572</v>
      </c>
      <c r="C7" s="662" t="s">
        <v>576</v>
      </c>
      <c r="D7" s="663" t="s">
        <v>2537</v>
      </c>
      <c r="E7" s="662" t="s">
        <v>4365</v>
      </c>
      <c r="F7" s="663" t="s">
        <v>4366</v>
      </c>
      <c r="G7" s="662" t="s">
        <v>4107</v>
      </c>
      <c r="H7" s="662" t="s">
        <v>4108</v>
      </c>
      <c r="I7" s="664">
        <v>0.39</v>
      </c>
      <c r="J7" s="664">
        <v>100</v>
      </c>
      <c r="K7" s="665">
        <v>39</v>
      </c>
    </row>
    <row r="8" spans="1:11" ht="14.4" customHeight="1" x14ac:dyDescent="0.3">
      <c r="A8" s="660" t="s">
        <v>571</v>
      </c>
      <c r="B8" s="661" t="s">
        <v>572</v>
      </c>
      <c r="C8" s="662" t="s">
        <v>576</v>
      </c>
      <c r="D8" s="663" t="s">
        <v>2537</v>
      </c>
      <c r="E8" s="662" t="s">
        <v>4365</v>
      </c>
      <c r="F8" s="663" t="s">
        <v>4366</v>
      </c>
      <c r="G8" s="662" t="s">
        <v>4109</v>
      </c>
      <c r="H8" s="662" t="s">
        <v>4110</v>
      </c>
      <c r="I8" s="664">
        <v>123.05</v>
      </c>
      <c r="J8" s="664">
        <v>10</v>
      </c>
      <c r="K8" s="665">
        <v>1230.5</v>
      </c>
    </row>
    <row r="9" spans="1:11" ht="14.4" customHeight="1" x14ac:dyDescent="0.3">
      <c r="A9" s="660" t="s">
        <v>571</v>
      </c>
      <c r="B9" s="661" t="s">
        <v>572</v>
      </c>
      <c r="C9" s="662" t="s">
        <v>576</v>
      </c>
      <c r="D9" s="663" t="s">
        <v>2537</v>
      </c>
      <c r="E9" s="662" t="s">
        <v>4365</v>
      </c>
      <c r="F9" s="663" t="s">
        <v>4366</v>
      </c>
      <c r="G9" s="662" t="s">
        <v>4111</v>
      </c>
      <c r="H9" s="662" t="s">
        <v>4112</v>
      </c>
      <c r="I9" s="664">
        <v>4.3</v>
      </c>
      <c r="J9" s="664">
        <v>48</v>
      </c>
      <c r="K9" s="665">
        <v>206.4</v>
      </c>
    </row>
    <row r="10" spans="1:11" ht="14.4" customHeight="1" x14ac:dyDescent="0.3">
      <c r="A10" s="660" t="s">
        <v>571</v>
      </c>
      <c r="B10" s="661" t="s">
        <v>572</v>
      </c>
      <c r="C10" s="662" t="s">
        <v>576</v>
      </c>
      <c r="D10" s="663" t="s">
        <v>2537</v>
      </c>
      <c r="E10" s="662" t="s">
        <v>4365</v>
      </c>
      <c r="F10" s="663" t="s">
        <v>4366</v>
      </c>
      <c r="G10" s="662" t="s">
        <v>4113</v>
      </c>
      <c r="H10" s="662" t="s">
        <v>4114</v>
      </c>
      <c r="I10" s="664">
        <v>0.14500000000000002</v>
      </c>
      <c r="J10" s="664">
        <v>200</v>
      </c>
      <c r="K10" s="665">
        <v>29</v>
      </c>
    </row>
    <row r="11" spans="1:11" ht="14.4" customHeight="1" x14ac:dyDescent="0.3">
      <c r="A11" s="660" t="s">
        <v>571</v>
      </c>
      <c r="B11" s="661" t="s">
        <v>572</v>
      </c>
      <c r="C11" s="662" t="s">
        <v>576</v>
      </c>
      <c r="D11" s="663" t="s">
        <v>2537</v>
      </c>
      <c r="E11" s="662" t="s">
        <v>4365</v>
      </c>
      <c r="F11" s="663" t="s">
        <v>4366</v>
      </c>
      <c r="G11" s="662" t="s">
        <v>4115</v>
      </c>
      <c r="H11" s="662" t="s">
        <v>4116</v>
      </c>
      <c r="I11" s="664">
        <v>3.78</v>
      </c>
      <c r="J11" s="664">
        <v>40</v>
      </c>
      <c r="K11" s="665">
        <v>151.19999999999999</v>
      </c>
    </row>
    <row r="12" spans="1:11" ht="14.4" customHeight="1" x14ac:dyDescent="0.3">
      <c r="A12" s="660" t="s">
        <v>571</v>
      </c>
      <c r="B12" s="661" t="s">
        <v>572</v>
      </c>
      <c r="C12" s="662" t="s">
        <v>576</v>
      </c>
      <c r="D12" s="663" t="s">
        <v>2537</v>
      </c>
      <c r="E12" s="662" t="s">
        <v>4365</v>
      </c>
      <c r="F12" s="663" t="s">
        <v>4366</v>
      </c>
      <c r="G12" s="662" t="s">
        <v>4117</v>
      </c>
      <c r="H12" s="662" t="s">
        <v>4118</v>
      </c>
      <c r="I12" s="664">
        <v>0.5</v>
      </c>
      <c r="J12" s="664">
        <v>700</v>
      </c>
      <c r="K12" s="665">
        <v>350</v>
      </c>
    </row>
    <row r="13" spans="1:11" ht="14.4" customHeight="1" x14ac:dyDescent="0.3">
      <c r="A13" s="660" t="s">
        <v>571</v>
      </c>
      <c r="B13" s="661" t="s">
        <v>572</v>
      </c>
      <c r="C13" s="662" t="s">
        <v>576</v>
      </c>
      <c r="D13" s="663" t="s">
        <v>2537</v>
      </c>
      <c r="E13" s="662" t="s">
        <v>4365</v>
      </c>
      <c r="F13" s="663" t="s">
        <v>4366</v>
      </c>
      <c r="G13" s="662" t="s">
        <v>4119</v>
      </c>
      <c r="H13" s="662" t="s">
        <v>4120</v>
      </c>
      <c r="I13" s="664">
        <v>12.08</v>
      </c>
      <c r="J13" s="664">
        <v>30</v>
      </c>
      <c r="K13" s="665">
        <v>362.4</v>
      </c>
    </row>
    <row r="14" spans="1:11" ht="14.4" customHeight="1" x14ac:dyDescent="0.3">
      <c r="A14" s="660" t="s">
        <v>571</v>
      </c>
      <c r="B14" s="661" t="s">
        <v>572</v>
      </c>
      <c r="C14" s="662" t="s">
        <v>576</v>
      </c>
      <c r="D14" s="663" t="s">
        <v>2537</v>
      </c>
      <c r="E14" s="662" t="s">
        <v>4365</v>
      </c>
      <c r="F14" s="663" t="s">
        <v>4366</v>
      </c>
      <c r="G14" s="662" t="s">
        <v>4121</v>
      </c>
      <c r="H14" s="662" t="s">
        <v>4122</v>
      </c>
      <c r="I14" s="664">
        <v>27.37</v>
      </c>
      <c r="J14" s="664">
        <v>24</v>
      </c>
      <c r="K14" s="665">
        <v>656.88</v>
      </c>
    </row>
    <row r="15" spans="1:11" ht="14.4" customHeight="1" x14ac:dyDescent="0.3">
      <c r="A15" s="660" t="s">
        <v>571</v>
      </c>
      <c r="B15" s="661" t="s">
        <v>572</v>
      </c>
      <c r="C15" s="662" t="s">
        <v>576</v>
      </c>
      <c r="D15" s="663" t="s">
        <v>2537</v>
      </c>
      <c r="E15" s="662" t="s">
        <v>4365</v>
      </c>
      <c r="F15" s="663" t="s">
        <v>4366</v>
      </c>
      <c r="G15" s="662" t="s">
        <v>4123</v>
      </c>
      <c r="H15" s="662" t="s">
        <v>4124</v>
      </c>
      <c r="I15" s="664">
        <v>1.92</v>
      </c>
      <c r="J15" s="664">
        <v>25</v>
      </c>
      <c r="K15" s="665">
        <v>47.89</v>
      </c>
    </row>
    <row r="16" spans="1:11" ht="14.4" customHeight="1" x14ac:dyDescent="0.3">
      <c r="A16" s="660" t="s">
        <v>571</v>
      </c>
      <c r="B16" s="661" t="s">
        <v>572</v>
      </c>
      <c r="C16" s="662" t="s">
        <v>576</v>
      </c>
      <c r="D16" s="663" t="s">
        <v>2537</v>
      </c>
      <c r="E16" s="662" t="s">
        <v>4365</v>
      </c>
      <c r="F16" s="663" t="s">
        <v>4366</v>
      </c>
      <c r="G16" s="662" t="s">
        <v>4125</v>
      </c>
      <c r="H16" s="662" t="s">
        <v>4126</v>
      </c>
      <c r="I16" s="664">
        <v>2.0499999999999998</v>
      </c>
      <c r="J16" s="664">
        <v>25</v>
      </c>
      <c r="K16" s="665">
        <v>51.3</v>
      </c>
    </row>
    <row r="17" spans="1:11" ht="14.4" customHeight="1" x14ac:dyDescent="0.3">
      <c r="A17" s="660" t="s">
        <v>571</v>
      </c>
      <c r="B17" s="661" t="s">
        <v>572</v>
      </c>
      <c r="C17" s="662" t="s">
        <v>576</v>
      </c>
      <c r="D17" s="663" t="s">
        <v>2537</v>
      </c>
      <c r="E17" s="662" t="s">
        <v>4365</v>
      </c>
      <c r="F17" s="663" t="s">
        <v>4366</v>
      </c>
      <c r="G17" s="662" t="s">
        <v>4127</v>
      </c>
      <c r="H17" s="662" t="s">
        <v>4128</v>
      </c>
      <c r="I17" s="664">
        <v>3.02</v>
      </c>
      <c r="J17" s="664">
        <v>80</v>
      </c>
      <c r="K17" s="665">
        <v>241.6</v>
      </c>
    </row>
    <row r="18" spans="1:11" ht="14.4" customHeight="1" x14ac:dyDescent="0.3">
      <c r="A18" s="660" t="s">
        <v>571</v>
      </c>
      <c r="B18" s="661" t="s">
        <v>572</v>
      </c>
      <c r="C18" s="662" t="s">
        <v>576</v>
      </c>
      <c r="D18" s="663" t="s">
        <v>2537</v>
      </c>
      <c r="E18" s="662" t="s">
        <v>4365</v>
      </c>
      <c r="F18" s="663" t="s">
        <v>4366</v>
      </c>
      <c r="G18" s="662" t="s">
        <v>4129</v>
      </c>
      <c r="H18" s="662" t="s">
        <v>4130</v>
      </c>
      <c r="I18" s="664">
        <v>0.88</v>
      </c>
      <c r="J18" s="664">
        <v>300</v>
      </c>
      <c r="K18" s="665">
        <v>264</v>
      </c>
    </row>
    <row r="19" spans="1:11" ht="14.4" customHeight="1" x14ac:dyDescent="0.3">
      <c r="A19" s="660" t="s">
        <v>571</v>
      </c>
      <c r="B19" s="661" t="s">
        <v>572</v>
      </c>
      <c r="C19" s="662" t="s">
        <v>576</v>
      </c>
      <c r="D19" s="663" t="s">
        <v>2537</v>
      </c>
      <c r="E19" s="662" t="s">
        <v>4365</v>
      </c>
      <c r="F19" s="663" t="s">
        <v>4366</v>
      </c>
      <c r="G19" s="662" t="s">
        <v>4131</v>
      </c>
      <c r="H19" s="662" t="s">
        <v>4132</v>
      </c>
      <c r="I19" s="664">
        <v>1.38</v>
      </c>
      <c r="J19" s="664">
        <v>300</v>
      </c>
      <c r="K19" s="665">
        <v>414</v>
      </c>
    </row>
    <row r="20" spans="1:11" ht="14.4" customHeight="1" x14ac:dyDescent="0.3">
      <c r="A20" s="660" t="s">
        <v>571</v>
      </c>
      <c r="B20" s="661" t="s">
        <v>572</v>
      </c>
      <c r="C20" s="662" t="s">
        <v>576</v>
      </c>
      <c r="D20" s="663" t="s">
        <v>2537</v>
      </c>
      <c r="E20" s="662" t="s">
        <v>4365</v>
      </c>
      <c r="F20" s="663" t="s">
        <v>4366</v>
      </c>
      <c r="G20" s="662" t="s">
        <v>4133</v>
      </c>
      <c r="H20" s="662" t="s">
        <v>4134</v>
      </c>
      <c r="I20" s="664">
        <v>79.86</v>
      </c>
      <c r="J20" s="664">
        <v>2</v>
      </c>
      <c r="K20" s="665">
        <v>159.72</v>
      </c>
    </row>
    <row r="21" spans="1:11" ht="14.4" customHeight="1" x14ac:dyDescent="0.3">
      <c r="A21" s="660" t="s">
        <v>571</v>
      </c>
      <c r="B21" s="661" t="s">
        <v>572</v>
      </c>
      <c r="C21" s="662" t="s">
        <v>576</v>
      </c>
      <c r="D21" s="663" t="s">
        <v>2537</v>
      </c>
      <c r="E21" s="662" t="s">
        <v>4365</v>
      </c>
      <c r="F21" s="663" t="s">
        <v>4366</v>
      </c>
      <c r="G21" s="662" t="s">
        <v>4135</v>
      </c>
      <c r="H21" s="662" t="s">
        <v>4136</v>
      </c>
      <c r="I21" s="664">
        <v>39.1</v>
      </c>
      <c r="J21" s="664">
        <v>20</v>
      </c>
      <c r="K21" s="665">
        <v>782.07</v>
      </c>
    </row>
    <row r="22" spans="1:11" ht="14.4" customHeight="1" x14ac:dyDescent="0.3">
      <c r="A22" s="660" t="s">
        <v>571</v>
      </c>
      <c r="B22" s="661" t="s">
        <v>572</v>
      </c>
      <c r="C22" s="662" t="s">
        <v>576</v>
      </c>
      <c r="D22" s="663" t="s">
        <v>2537</v>
      </c>
      <c r="E22" s="662" t="s">
        <v>4365</v>
      </c>
      <c r="F22" s="663" t="s">
        <v>4366</v>
      </c>
      <c r="G22" s="662" t="s">
        <v>4137</v>
      </c>
      <c r="H22" s="662" t="s">
        <v>4138</v>
      </c>
      <c r="I22" s="664">
        <v>0.44</v>
      </c>
      <c r="J22" s="664">
        <v>200</v>
      </c>
      <c r="K22" s="665">
        <v>88</v>
      </c>
    </row>
    <row r="23" spans="1:11" ht="14.4" customHeight="1" x14ac:dyDescent="0.3">
      <c r="A23" s="660" t="s">
        <v>571</v>
      </c>
      <c r="B23" s="661" t="s">
        <v>572</v>
      </c>
      <c r="C23" s="662" t="s">
        <v>576</v>
      </c>
      <c r="D23" s="663" t="s">
        <v>2537</v>
      </c>
      <c r="E23" s="662" t="s">
        <v>4365</v>
      </c>
      <c r="F23" s="663" t="s">
        <v>4366</v>
      </c>
      <c r="G23" s="662" t="s">
        <v>4139</v>
      </c>
      <c r="H23" s="662" t="s">
        <v>4140</v>
      </c>
      <c r="I23" s="664">
        <v>8.58</v>
      </c>
      <c r="J23" s="664">
        <v>24</v>
      </c>
      <c r="K23" s="665">
        <v>205.92</v>
      </c>
    </row>
    <row r="24" spans="1:11" ht="14.4" customHeight="1" x14ac:dyDescent="0.3">
      <c r="A24" s="660" t="s">
        <v>571</v>
      </c>
      <c r="B24" s="661" t="s">
        <v>572</v>
      </c>
      <c r="C24" s="662" t="s">
        <v>576</v>
      </c>
      <c r="D24" s="663" t="s">
        <v>2537</v>
      </c>
      <c r="E24" s="662" t="s">
        <v>4365</v>
      </c>
      <c r="F24" s="663" t="s">
        <v>4366</v>
      </c>
      <c r="G24" s="662" t="s">
        <v>4141</v>
      </c>
      <c r="H24" s="662" t="s">
        <v>4142</v>
      </c>
      <c r="I24" s="664">
        <v>27.94</v>
      </c>
      <c r="J24" s="664">
        <v>16</v>
      </c>
      <c r="K24" s="665">
        <v>447.04</v>
      </c>
    </row>
    <row r="25" spans="1:11" ht="14.4" customHeight="1" x14ac:dyDescent="0.3">
      <c r="A25" s="660" t="s">
        <v>571</v>
      </c>
      <c r="B25" s="661" t="s">
        <v>572</v>
      </c>
      <c r="C25" s="662" t="s">
        <v>576</v>
      </c>
      <c r="D25" s="663" t="s">
        <v>2537</v>
      </c>
      <c r="E25" s="662" t="s">
        <v>4365</v>
      </c>
      <c r="F25" s="663" t="s">
        <v>4366</v>
      </c>
      <c r="G25" s="662" t="s">
        <v>4143</v>
      </c>
      <c r="H25" s="662" t="s">
        <v>4144</v>
      </c>
      <c r="I25" s="664">
        <v>26.17</v>
      </c>
      <c r="J25" s="664">
        <v>2</v>
      </c>
      <c r="K25" s="665">
        <v>52.34</v>
      </c>
    </row>
    <row r="26" spans="1:11" ht="14.4" customHeight="1" x14ac:dyDescent="0.3">
      <c r="A26" s="660" t="s">
        <v>571</v>
      </c>
      <c r="B26" s="661" t="s">
        <v>572</v>
      </c>
      <c r="C26" s="662" t="s">
        <v>576</v>
      </c>
      <c r="D26" s="663" t="s">
        <v>2537</v>
      </c>
      <c r="E26" s="662" t="s">
        <v>4365</v>
      </c>
      <c r="F26" s="663" t="s">
        <v>4366</v>
      </c>
      <c r="G26" s="662" t="s">
        <v>4145</v>
      </c>
      <c r="H26" s="662" t="s">
        <v>4146</v>
      </c>
      <c r="I26" s="664">
        <v>112.82</v>
      </c>
      <c r="J26" s="664">
        <v>10</v>
      </c>
      <c r="K26" s="665">
        <v>1128.1500000000001</v>
      </c>
    </row>
    <row r="27" spans="1:11" ht="14.4" customHeight="1" x14ac:dyDescent="0.3">
      <c r="A27" s="660" t="s">
        <v>571</v>
      </c>
      <c r="B27" s="661" t="s">
        <v>572</v>
      </c>
      <c r="C27" s="662" t="s">
        <v>576</v>
      </c>
      <c r="D27" s="663" t="s">
        <v>2537</v>
      </c>
      <c r="E27" s="662" t="s">
        <v>4365</v>
      </c>
      <c r="F27" s="663" t="s">
        <v>4366</v>
      </c>
      <c r="G27" s="662" t="s">
        <v>4147</v>
      </c>
      <c r="H27" s="662" t="s">
        <v>4148</v>
      </c>
      <c r="I27" s="664">
        <v>7.51</v>
      </c>
      <c r="J27" s="664">
        <v>32</v>
      </c>
      <c r="K27" s="665">
        <v>240.32</v>
      </c>
    </row>
    <row r="28" spans="1:11" ht="14.4" customHeight="1" x14ac:dyDescent="0.3">
      <c r="A28" s="660" t="s">
        <v>571</v>
      </c>
      <c r="B28" s="661" t="s">
        <v>572</v>
      </c>
      <c r="C28" s="662" t="s">
        <v>576</v>
      </c>
      <c r="D28" s="663" t="s">
        <v>2537</v>
      </c>
      <c r="E28" s="662" t="s">
        <v>4365</v>
      </c>
      <c r="F28" s="663" t="s">
        <v>4366</v>
      </c>
      <c r="G28" s="662" t="s">
        <v>4149</v>
      </c>
      <c r="H28" s="662" t="s">
        <v>4150</v>
      </c>
      <c r="I28" s="664">
        <v>1.52</v>
      </c>
      <c r="J28" s="664">
        <v>50</v>
      </c>
      <c r="K28" s="665">
        <v>76</v>
      </c>
    </row>
    <row r="29" spans="1:11" ht="14.4" customHeight="1" x14ac:dyDescent="0.3">
      <c r="A29" s="660" t="s">
        <v>571</v>
      </c>
      <c r="B29" s="661" t="s">
        <v>572</v>
      </c>
      <c r="C29" s="662" t="s">
        <v>576</v>
      </c>
      <c r="D29" s="663" t="s">
        <v>2537</v>
      </c>
      <c r="E29" s="662" t="s">
        <v>4365</v>
      </c>
      <c r="F29" s="663" t="s">
        <v>4366</v>
      </c>
      <c r="G29" s="662" t="s">
        <v>4151</v>
      </c>
      <c r="H29" s="662" t="s">
        <v>4152</v>
      </c>
      <c r="I29" s="664">
        <v>380.88</v>
      </c>
      <c r="J29" s="664">
        <v>5</v>
      </c>
      <c r="K29" s="665">
        <v>1904.4</v>
      </c>
    </row>
    <row r="30" spans="1:11" ht="14.4" customHeight="1" x14ac:dyDescent="0.3">
      <c r="A30" s="660" t="s">
        <v>571</v>
      </c>
      <c r="B30" s="661" t="s">
        <v>572</v>
      </c>
      <c r="C30" s="662" t="s">
        <v>576</v>
      </c>
      <c r="D30" s="663" t="s">
        <v>2537</v>
      </c>
      <c r="E30" s="662" t="s">
        <v>4365</v>
      </c>
      <c r="F30" s="663" t="s">
        <v>4366</v>
      </c>
      <c r="G30" s="662" t="s">
        <v>4153</v>
      </c>
      <c r="H30" s="662" t="s">
        <v>4154</v>
      </c>
      <c r="I30" s="664">
        <v>153</v>
      </c>
      <c r="J30" s="664">
        <v>10</v>
      </c>
      <c r="K30" s="665">
        <v>1529.96</v>
      </c>
    </row>
    <row r="31" spans="1:11" ht="14.4" customHeight="1" x14ac:dyDescent="0.3">
      <c r="A31" s="660" t="s">
        <v>571</v>
      </c>
      <c r="B31" s="661" t="s">
        <v>572</v>
      </c>
      <c r="C31" s="662" t="s">
        <v>576</v>
      </c>
      <c r="D31" s="663" t="s">
        <v>2537</v>
      </c>
      <c r="E31" s="662" t="s">
        <v>4365</v>
      </c>
      <c r="F31" s="663" t="s">
        <v>4366</v>
      </c>
      <c r="G31" s="662" t="s">
        <v>4155</v>
      </c>
      <c r="H31" s="662" t="s">
        <v>4156</v>
      </c>
      <c r="I31" s="664">
        <v>15.76</v>
      </c>
      <c r="J31" s="664">
        <v>10</v>
      </c>
      <c r="K31" s="665">
        <v>157.55000000000001</v>
      </c>
    </row>
    <row r="32" spans="1:11" ht="14.4" customHeight="1" x14ac:dyDescent="0.3">
      <c r="A32" s="660" t="s">
        <v>571</v>
      </c>
      <c r="B32" s="661" t="s">
        <v>572</v>
      </c>
      <c r="C32" s="662" t="s">
        <v>576</v>
      </c>
      <c r="D32" s="663" t="s">
        <v>2537</v>
      </c>
      <c r="E32" s="662" t="s">
        <v>4367</v>
      </c>
      <c r="F32" s="663" t="s">
        <v>4368</v>
      </c>
      <c r="G32" s="662" t="s">
        <v>4157</v>
      </c>
      <c r="H32" s="662" t="s">
        <v>4158</v>
      </c>
      <c r="I32" s="664">
        <v>15.93</v>
      </c>
      <c r="J32" s="664">
        <v>100</v>
      </c>
      <c r="K32" s="665">
        <v>1593</v>
      </c>
    </row>
    <row r="33" spans="1:11" ht="14.4" customHeight="1" x14ac:dyDescent="0.3">
      <c r="A33" s="660" t="s">
        <v>571</v>
      </c>
      <c r="B33" s="661" t="s">
        <v>572</v>
      </c>
      <c r="C33" s="662" t="s">
        <v>576</v>
      </c>
      <c r="D33" s="663" t="s">
        <v>2537</v>
      </c>
      <c r="E33" s="662" t="s">
        <v>4367</v>
      </c>
      <c r="F33" s="663" t="s">
        <v>4368</v>
      </c>
      <c r="G33" s="662" t="s">
        <v>4159</v>
      </c>
      <c r="H33" s="662" t="s">
        <v>4160</v>
      </c>
      <c r="I33" s="664">
        <v>1.1000000000000001</v>
      </c>
      <c r="J33" s="664">
        <v>1600</v>
      </c>
      <c r="K33" s="665">
        <v>1760</v>
      </c>
    </row>
    <row r="34" spans="1:11" ht="14.4" customHeight="1" x14ac:dyDescent="0.3">
      <c r="A34" s="660" t="s">
        <v>571</v>
      </c>
      <c r="B34" s="661" t="s">
        <v>572</v>
      </c>
      <c r="C34" s="662" t="s">
        <v>576</v>
      </c>
      <c r="D34" s="663" t="s">
        <v>2537</v>
      </c>
      <c r="E34" s="662" t="s">
        <v>4367</v>
      </c>
      <c r="F34" s="663" t="s">
        <v>4368</v>
      </c>
      <c r="G34" s="662" t="s">
        <v>4161</v>
      </c>
      <c r="H34" s="662" t="s">
        <v>4162</v>
      </c>
      <c r="I34" s="664">
        <v>1.6749999999999998</v>
      </c>
      <c r="J34" s="664">
        <v>400</v>
      </c>
      <c r="K34" s="665">
        <v>669</v>
      </c>
    </row>
    <row r="35" spans="1:11" ht="14.4" customHeight="1" x14ac:dyDescent="0.3">
      <c r="A35" s="660" t="s">
        <v>571</v>
      </c>
      <c r="B35" s="661" t="s">
        <v>572</v>
      </c>
      <c r="C35" s="662" t="s">
        <v>576</v>
      </c>
      <c r="D35" s="663" t="s">
        <v>2537</v>
      </c>
      <c r="E35" s="662" t="s">
        <v>4367</v>
      </c>
      <c r="F35" s="663" t="s">
        <v>4368</v>
      </c>
      <c r="G35" s="662" t="s">
        <v>4163</v>
      </c>
      <c r="H35" s="662" t="s">
        <v>4164</v>
      </c>
      <c r="I35" s="664">
        <v>0.48</v>
      </c>
      <c r="J35" s="664">
        <v>300</v>
      </c>
      <c r="K35" s="665">
        <v>144</v>
      </c>
    </row>
    <row r="36" spans="1:11" ht="14.4" customHeight="1" x14ac:dyDescent="0.3">
      <c r="A36" s="660" t="s">
        <v>571</v>
      </c>
      <c r="B36" s="661" t="s">
        <v>572</v>
      </c>
      <c r="C36" s="662" t="s">
        <v>576</v>
      </c>
      <c r="D36" s="663" t="s">
        <v>2537</v>
      </c>
      <c r="E36" s="662" t="s">
        <v>4367</v>
      </c>
      <c r="F36" s="663" t="s">
        <v>4368</v>
      </c>
      <c r="G36" s="662" t="s">
        <v>4165</v>
      </c>
      <c r="H36" s="662" t="s">
        <v>4166</v>
      </c>
      <c r="I36" s="664">
        <v>0.67</v>
      </c>
      <c r="J36" s="664">
        <v>1100</v>
      </c>
      <c r="K36" s="665">
        <v>737</v>
      </c>
    </row>
    <row r="37" spans="1:11" ht="14.4" customHeight="1" x14ac:dyDescent="0.3">
      <c r="A37" s="660" t="s">
        <v>571</v>
      </c>
      <c r="B37" s="661" t="s">
        <v>572</v>
      </c>
      <c r="C37" s="662" t="s">
        <v>576</v>
      </c>
      <c r="D37" s="663" t="s">
        <v>2537</v>
      </c>
      <c r="E37" s="662" t="s">
        <v>4367</v>
      </c>
      <c r="F37" s="663" t="s">
        <v>4368</v>
      </c>
      <c r="G37" s="662" t="s">
        <v>4167</v>
      </c>
      <c r="H37" s="662" t="s">
        <v>4168</v>
      </c>
      <c r="I37" s="664">
        <v>6.2350000000000003</v>
      </c>
      <c r="J37" s="664">
        <v>30</v>
      </c>
      <c r="K37" s="665">
        <v>187</v>
      </c>
    </row>
    <row r="38" spans="1:11" ht="14.4" customHeight="1" x14ac:dyDescent="0.3">
      <c r="A38" s="660" t="s">
        <v>571</v>
      </c>
      <c r="B38" s="661" t="s">
        <v>572</v>
      </c>
      <c r="C38" s="662" t="s">
        <v>576</v>
      </c>
      <c r="D38" s="663" t="s">
        <v>2537</v>
      </c>
      <c r="E38" s="662" t="s">
        <v>4367</v>
      </c>
      <c r="F38" s="663" t="s">
        <v>4368</v>
      </c>
      <c r="G38" s="662" t="s">
        <v>4169</v>
      </c>
      <c r="H38" s="662" t="s">
        <v>4170</v>
      </c>
      <c r="I38" s="664">
        <v>80.58</v>
      </c>
      <c r="J38" s="664">
        <v>5</v>
      </c>
      <c r="K38" s="665">
        <v>402.9</v>
      </c>
    </row>
    <row r="39" spans="1:11" ht="14.4" customHeight="1" x14ac:dyDescent="0.3">
      <c r="A39" s="660" t="s">
        <v>571</v>
      </c>
      <c r="B39" s="661" t="s">
        <v>572</v>
      </c>
      <c r="C39" s="662" t="s">
        <v>576</v>
      </c>
      <c r="D39" s="663" t="s">
        <v>2537</v>
      </c>
      <c r="E39" s="662" t="s">
        <v>4367</v>
      </c>
      <c r="F39" s="663" t="s">
        <v>4368</v>
      </c>
      <c r="G39" s="662" t="s">
        <v>4171</v>
      </c>
      <c r="H39" s="662" t="s">
        <v>4172</v>
      </c>
      <c r="I39" s="664">
        <v>2.46</v>
      </c>
      <c r="J39" s="664">
        <v>100</v>
      </c>
      <c r="K39" s="665">
        <v>246</v>
      </c>
    </row>
    <row r="40" spans="1:11" ht="14.4" customHeight="1" x14ac:dyDescent="0.3">
      <c r="A40" s="660" t="s">
        <v>571</v>
      </c>
      <c r="B40" s="661" t="s">
        <v>572</v>
      </c>
      <c r="C40" s="662" t="s">
        <v>576</v>
      </c>
      <c r="D40" s="663" t="s">
        <v>2537</v>
      </c>
      <c r="E40" s="662" t="s">
        <v>4367</v>
      </c>
      <c r="F40" s="663" t="s">
        <v>4368</v>
      </c>
      <c r="G40" s="662" t="s">
        <v>4173</v>
      </c>
      <c r="H40" s="662" t="s">
        <v>4174</v>
      </c>
      <c r="I40" s="664">
        <v>5.56</v>
      </c>
      <c r="J40" s="664">
        <v>110</v>
      </c>
      <c r="K40" s="665">
        <v>611.6</v>
      </c>
    </row>
    <row r="41" spans="1:11" ht="14.4" customHeight="1" x14ac:dyDescent="0.3">
      <c r="A41" s="660" t="s">
        <v>571</v>
      </c>
      <c r="B41" s="661" t="s">
        <v>572</v>
      </c>
      <c r="C41" s="662" t="s">
        <v>576</v>
      </c>
      <c r="D41" s="663" t="s">
        <v>2537</v>
      </c>
      <c r="E41" s="662" t="s">
        <v>4367</v>
      </c>
      <c r="F41" s="663" t="s">
        <v>4368</v>
      </c>
      <c r="G41" s="662" t="s">
        <v>4175</v>
      </c>
      <c r="H41" s="662" t="s">
        <v>4176</v>
      </c>
      <c r="I41" s="664">
        <v>2.37</v>
      </c>
      <c r="J41" s="664">
        <v>200</v>
      </c>
      <c r="K41" s="665">
        <v>474</v>
      </c>
    </row>
    <row r="42" spans="1:11" ht="14.4" customHeight="1" x14ac:dyDescent="0.3">
      <c r="A42" s="660" t="s">
        <v>571</v>
      </c>
      <c r="B42" s="661" t="s">
        <v>572</v>
      </c>
      <c r="C42" s="662" t="s">
        <v>576</v>
      </c>
      <c r="D42" s="663" t="s">
        <v>2537</v>
      </c>
      <c r="E42" s="662" t="s">
        <v>4367</v>
      </c>
      <c r="F42" s="663" t="s">
        <v>4368</v>
      </c>
      <c r="G42" s="662" t="s">
        <v>4177</v>
      </c>
      <c r="H42" s="662" t="s">
        <v>4178</v>
      </c>
      <c r="I42" s="664">
        <v>1.98</v>
      </c>
      <c r="J42" s="664">
        <v>50</v>
      </c>
      <c r="K42" s="665">
        <v>99</v>
      </c>
    </row>
    <row r="43" spans="1:11" ht="14.4" customHeight="1" x14ac:dyDescent="0.3">
      <c r="A43" s="660" t="s">
        <v>571</v>
      </c>
      <c r="B43" s="661" t="s">
        <v>572</v>
      </c>
      <c r="C43" s="662" t="s">
        <v>576</v>
      </c>
      <c r="D43" s="663" t="s">
        <v>2537</v>
      </c>
      <c r="E43" s="662" t="s">
        <v>4367</v>
      </c>
      <c r="F43" s="663" t="s">
        <v>4368</v>
      </c>
      <c r="G43" s="662" t="s">
        <v>4179</v>
      </c>
      <c r="H43" s="662" t="s">
        <v>4180</v>
      </c>
      <c r="I43" s="664">
        <v>1.93</v>
      </c>
      <c r="J43" s="664">
        <v>50</v>
      </c>
      <c r="K43" s="665">
        <v>96.5</v>
      </c>
    </row>
    <row r="44" spans="1:11" ht="14.4" customHeight="1" x14ac:dyDescent="0.3">
      <c r="A44" s="660" t="s">
        <v>571</v>
      </c>
      <c r="B44" s="661" t="s">
        <v>572</v>
      </c>
      <c r="C44" s="662" t="s">
        <v>576</v>
      </c>
      <c r="D44" s="663" t="s">
        <v>2537</v>
      </c>
      <c r="E44" s="662" t="s">
        <v>4367</v>
      </c>
      <c r="F44" s="663" t="s">
        <v>4368</v>
      </c>
      <c r="G44" s="662" t="s">
        <v>4181</v>
      </c>
      <c r="H44" s="662" t="s">
        <v>4182</v>
      </c>
      <c r="I44" s="664">
        <v>3.01</v>
      </c>
      <c r="J44" s="664">
        <v>100</v>
      </c>
      <c r="K44" s="665">
        <v>301</v>
      </c>
    </row>
    <row r="45" spans="1:11" ht="14.4" customHeight="1" x14ac:dyDescent="0.3">
      <c r="A45" s="660" t="s">
        <v>571</v>
      </c>
      <c r="B45" s="661" t="s">
        <v>572</v>
      </c>
      <c r="C45" s="662" t="s">
        <v>576</v>
      </c>
      <c r="D45" s="663" t="s">
        <v>2537</v>
      </c>
      <c r="E45" s="662" t="s">
        <v>4367</v>
      </c>
      <c r="F45" s="663" t="s">
        <v>4368</v>
      </c>
      <c r="G45" s="662" t="s">
        <v>4183</v>
      </c>
      <c r="H45" s="662" t="s">
        <v>4184</v>
      </c>
      <c r="I45" s="664">
        <v>4.82</v>
      </c>
      <c r="J45" s="664">
        <v>150</v>
      </c>
      <c r="K45" s="665">
        <v>723</v>
      </c>
    </row>
    <row r="46" spans="1:11" ht="14.4" customHeight="1" x14ac:dyDescent="0.3">
      <c r="A46" s="660" t="s">
        <v>571</v>
      </c>
      <c r="B46" s="661" t="s">
        <v>572</v>
      </c>
      <c r="C46" s="662" t="s">
        <v>576</v>
      </c>
      <c r="D46" s="663" t="s">
        <v>2537</v>
      </c>
      <c r="E46" s="662" t="s">
        <v>4367</v>
      </c>
      <c r="F46" s="663" t="s">
        <v>4368</v>
      </c>
      <c r="G46" s="662" t="s">
        <v>4185</v>
      </c>
      <c r="H46" s="662" t="s">
        <v>4186</v>
      </c>
      <c r="I46" s="664">
        <v>0.01</v>
      </c>
      <c r="J46" s="664">
        <v>300</v>
      </c>
      <c r="K46" s="665">
        <v>3</v>
      </c>
    </row>
    <row r="47" spans="1:11" ht="14.4" customHeight="1" x14ac:dyDescent="0.3">
      <c r="A47" s="660" t="s">
        <v>571</v>
      </c>
      <c r="B47" s="661" t="s">
        <v>572</v>
      </c>
      <c r="C47" s="662" t="s">
        <v>576</v>
      </c>
      <c r="D47" s="663" t="s">
        <v>2537</v>
      </c>
      <c r="E47" s="662" t="s">
        <v>4367</v>
      </c>
      <c r="F47" s="663" t="s">
        <v>4368</v>
      </c>
      <c r="G47" s="662" t="s">
        <v>4187</v>
      </c>
      <c r="H47" s="662" t="s">
        <v>4188</v>
      </c>
      <c r="I47" s="664">
        <v>2.9299999999999997</v>
      </c>
      <c r="J47" s="664">
        <v>250</v>
      </c>
      <c r="K47" s="665">
        <v>729</v>
      </c>
    </row>
    <row r="48" spans="1:11" ht="14.4" customHeight="1" x14ac:dyDescent="0.3">
      <c r="A48" s="660" t="s">
        <v>571</v>
      </c>
      <c r="B48" s="661" t="s">
        <v>572</v>
      </c>
      <c r="C48" s="662" t="s">
        <v>576</v>
      </c>
      <c r="D48" s="663" t="s">
        <v>2537</v>
      </c>
      <c r="E48" s="662" t="s">
        <v>4367</v>
      </c>
      <c r="F48" s="663" t="s">
        <v>4368</v>
      </c>
      <c r="G48" s="662" t="s">
        <v>4189</v>
      </c>
      <c r="H48" s="662" t="s">
        <v>4190</v>
      </c>
      <c r="I48" s="664">
        <v>2.16</v>
      </c>
      <c r="J48" s="664">
        <v>100</v>
      </c>
      <c r="K48" s="665">
        <v>216</v>
      </c>
    </row>
    <row r="49" spans="1:11" ht="14.4" customHeight="1" x14ac:dyDescent="0.3">
      <c r="A49" s="660" t="s">
        <v>571</v>
      </c>
      <c r="B49" s="661" t="s">
        <v>572</v>
      </c>
      <c r="C49" s="662" t="s">
        <v>576</v>
      </c>
      <c r="D49" s="663" t="s">
        <v>2537</v>
      </c>
      <c r="E49" s="662" t="s">
        <v>4367</v>
      </c>
      <c r="F49" s="663" t="s">
        <v>4368</v>
      </c>
      <c r="G49" s="662" t="s">
        <v>4191</v>
      </c>
      <c r="H49" s="662" t="s">
        <v>4192</v>
      </c>
      <c r="I49" s="664">
        <v>2.1800000000000002</v>
      </c>
      <c r="J49" s="664">
        <v>100</v>
      </c>
      <c r="K49" s="665">
        <v>218</v>
      </c>
    </row>
    <row r="50" spans="1:11" ht="14.4" customHeight="1" x14ac:dyDescent="0.3">
      <c r="A50" s="660" t="s">
        <v>571</v>
      </c>
      <c r="B50" s="661" t="s">
        <v>572</v>
      </c>
      <c r="C50" s="662" t="s">
        <v>576</v>
      </c>
      <c r="D50" s="663" t="s">
        <v>2537</v>
      </c>
      <c r="E50" s="662" t="s">
        <v>4367</v>
      </c>
      <c r="F50" s="663" t="s">
        <v>4368</v>
      </c>
      <c r="G50" s="662" t="s">
        <v>4193</v>
      </c>
      <c r="H50" s="662" t="s">
        <v>4194</v>
      </c>
      <c r="I50" s="664">
        <v>2.855</v>
      </c>
      <c r="J50" s="664">
        <v>20</v>
      </c>
      <c r="K50" s="665">
        <v>57.1</v>
      </c>
    </row>
    <row r="51" spans="1:11" ht="14.4" customHeight="1" x14ac:dyDescent="0.3">
      <c r="A51" s="660" t="s">
        <v>571</v>
      </c>
      <c r="B51" s="661" t="s">
        <v>572</v>
      </c>
      <c r="C51" s="662" t="s">
        <v>576</v>
      </c>
      <c r="D51" s="663" t="s">
        <v>2537</v>
      </c>
      <c r="E51" s="662" t="s">
        <v>4367</v>
      </c>
      <c r="F51" s="663" t="s">
        <v>4368</v>
      </c>
      <c r="G51" s="662" t="s">
        <v>4195</v>
      </c>
      <c r="H51" s="662" t="s">
        <v>4196</v>
      </c>
      <c r="I51" s="664">
        <v>29.9</v>
      </c>
      <c r="J51" s="664">
        <v>5</v>
      </c>
      <c r="K51" s="665">
        <v>149.5</v>
      </c>
    </row>
    <row r="52" spans="1:11" ht="14.4" customHeight="1" x14ac:dyDescent="0.3">
      <c r="A52" s="660" t="s">
        <v>571</v>
      </c>
      <c r="B52" s="661" t="s">
        <v>572</v>
      </c>
      <c r="C52" s="662" t="s">
        <v>576</v>
      </c>
      <c r="D52" s="663" t="s">
        <v>2537</v>
      </c>
      <c r="E52" s="662" t="s">
        <v>4367</v>
      </c>
      <c r="F52" s="663" t="s">
        <v>4368</v>
      </c>
      <c r="G52" s="662" t="s">
        <v>4197</v>
      </c>
      <c r="H52" s="662" t="s">
        <v>4198</v>
      </c>
      <c r="I52" s="664">
        <v>5.13</v>
      </c>
      <c r="J52" s="664">
        <v>280</v>
      </c>
      <c r="K52" s="665">
        <v>1436.4</v>
      </c>
    </row>
    <row r="53" spans="1:11" ht="14.4" customHeight="1" x14ac:dyDescent="0.3">
      <c r="A53" s="660" t="s">
        <v>571</v>
      </c>
      <c r="B53" s="661" t="s">
        <v>572</v>
      </c>
      <c r="C53" s="662" t="s">
        <v>576</v>
      </c>
      <c r="D53" s="663" t="s">
        <v>2537</v>
      </c>
      <c r="E53" s="662" t="s">
        <v>4367</v>
      </c>
      <c r="F53" s="663" t="s">
        <v>4368</v>
      </c>
      <c r="G53" s="662" t="s">
        <v>4199</v>
      </c>
      <c r="H53" s="662" t="s">
        <v>4200</v>
      </c>
      <c r="I53" s="664">
        <v>17.98</v>
      </c>
      <c r="J53" s="664">
        <v>300</v>
      </c>
      <c r="K53" s="665">
        <v>5394</v>
      </c>
    </row>
    <row r="54" spans="1:11" ht="14.4" customHeight="1" x14ac:dyDescent="0.3">
      <c r="A54" s="660" t="s">
        <v>571</v>
      </c>
      <c r="B54" s="661" t="s">
        <v>572</v>
      </c>
      <c r="C54" s="662" t="s">
        <v>576</v>
      </c>
      <c r="D54" s="663" t="s">
        <v>2537</v>
      </c>
      <c r="E54" s="662" t="s">
        <v>4367</v>
      </c>
      <c r="F54" s="663" t="s">
        <v>4368</v>
      </c>
      <c r="G54" s="662" t="s">
        <v>4201</v>
      </c>
      <c r="H54" s="662" t="s">
        <v>4202</v>
      </c>
      <c r="I54" s="664">
        <v>17.98</v>
      </c>
      <c r="J54" s="664">
        <v>100</v>
      </c>
      <c r="K54" s="665">
        <v>1798</v>
      </c>
    </row>
    <row r="55" spans="1:11" ht="14.4" customHeight="1" x14ac:dyDescent="0.3">
      <c r="A55" s="660" t="s">
        <v>571</v>
      </c>
      <c r="B55" s="661" t="s">
        <v>572</v>
      </c>
      <c r="C55" s="662" t="s">
        <v>576</v>
      </c>
      <c r="D55" s="663" t="s">
        <v>2537</v>
      </c>
      <c r="E55" s="662" t="s">
        <v>4367</v>
      </c>
      <c r="F55" s="663" t="s">
        <v>4368</v>
      </c>
      <c r="G55" s="662" t="s">
        <v>4203</v>
      </c>
      <c r="H55" s="662" t="s">
        <v>4204</v>
      </c>
      <c r="I55" s="664">
        <v>15.01</v>
      </c>
      <c r="J55" s="664">
        <v>20</v>
      </c>
      <c r="K55" s="665">
        <v>300.2</v>
      </c>
    </row>
    <row r="56" spans="1:11" ht="14.4" customHeight="1" x14ac:dyDescent="0.3">
      <c r="A56" s="660" t="s">
        <v>571</v>
      </c>
      <c r="B56" s="661" t="s">
        <v>572</v>
      </c>
      <c r="C56" s="662" t="s">
        <v>576</v>
      </c>
      <c r="D56" s="663" t="s">
        <v>2537</v>
      </c>
      <c r="E56" s="662" t="s">
        <v>4367</v>
      </c>
      <c r="F56" s="663" t="s">
        <v>4368</v>
      </c>
      <c r="G56" s="662" t="s">
        <v>4205</v>
      </c>
      <c r="H56" s="662" t="s">
        <v>4206</v>
      </c>
      <c r="I56" s="664">
        <v>12.105</v>
      </c>
      <c r="J56" s="664">
        <v>20</v>
      </c>
      <c r="K56" s="665">
        <v>242.1</v>
      </c>
    </row>
    <row r="57" spans="1:11" ht="14.4" customHeight="1" x14ac:dyDescent="0.3">
      <c r="A57" s="660" t="s">
        <v>571</v>
      </c>
      <c r="B57" s="661" t="s">
        <v>572</v>
      </c>
      <c r="C57" s="662" t="s">
        <v>576</v>
      </c>
      <c r="D57" s="663" t="s">
        <v>2537</v>
      </c>
      <c r="E57" s="662" t="s">
        <v>4367</v>
      </c>
      <c r="F57" s="663" t="s">
        <v>4368</v>
      </c>
      <c r="G57" s="662" t="s">
        <v>4207</v>
      </c>
      <c r="H57" s="662" t="s">
        <v>4208</v>
      </c>
      <c r="I57" s="664">
        <v>2.52</v>
      </c>
      <c r="J57" s="664">
        <v>200</v>
      </c>
      <c r="K57" s="665">
        <v>504</v>
      </c>
    </row>
    <row r="58" spans="1:11" ht="14.4" customHeight="1" x14ac:dyDescent="0.3">
      <c r="A58" s="660" t="s">
        <v>571</v>
      </c>
      <c r="B58" s="661" t="s">
        <v>572</v>
      </c>
      <c r="C58" s="662" t="s">
        <v>576</v>
      </c>
      <c r="D58" s="663" t="s">
        <v>2537</v>
      </c>
      <c r="E58" s="662" t="s">
        <v>4367</v>
      </c>
      <c r="F58" s="663" t="s">
        <v>4368</v>
      </c>
      <c r="G58" s="662" t="s">
        <v>4209</v>
      </c>
      <c r="H58" s="662" t="s">
        <v>4210</v>
      </c>
      <c r="I58" s="664">
        <v>1.9350000000000001</v>
      </c>
      <c r="J58" s="664">
        <v>200</v>
      </c>
      <c r="K58" s="665">
        <v>387</v>
      </c>
    </row>
    <row r="59" spans="1:11" ht="14.4" customHeight="1" x14ac:dyDescent="0.3">
      <c r="A59" s="660" t="s">
        <v>571</v>
      </c>
      <c r="B59" s="661" t="s">
        <v>572</v>
      </c>
      <c r="C59" s="662" t="s">
        <v>576</v>
      </c>
      <c r="D59" s="663" t="s">
        <v>2537</v>
      </c>
      <c r="E59" s="662" t="s">
        <v>4367</v>
      </c>
      <c r="F59" s="663" t="s">
        <v>4368</v>
      </c>
      <c r="G59" s="662" t="s">
        <v>4211</v>
      </c>
      <c r="H59" s="662" t="s">
        <v>4212</v>
      </c>
      <c r="I59" s="664">
        <v>5.2</v>
      </c>
      <c r="J59" s="664">
        <v>15</v>
      </c>
      <c r="K59" s="665">
        <v>78</v>
      </c>
    </row>
    <row r="60" spans="1:11" ht="14.4" customHeight="1" x14ac:dyDescent="0.3">
      <c r="A60" s="660" t="s">
        <v>571</v>
      </c>
      <c r="B60" s="661" t="s">
        <v>572</v>
      </c>
      <c r="C60" s="662" t="s">
        <v>576</v>
      </c>
      <c r="D60" s="663" t="s">
        <v>2537</v>
      </c>
      <c r="E60" s="662" t="s">
        <v>4367</v>
      </c>
      <c r="F60" s="663" t="s">
        <v>4368</v>
      </c>
      <c r="G60" s="662" t="s">
        <v>4213</v>
      </c>
      <c r="H60" s="662" t="s">
        <v>4214</v>
      </c>
      <c r="I60" s="664">
        <v>13.2</v>
      </c>
      <c r="J60" s="664">
        <v>10</v>
      </c>
      <c r="K60" s="665">
        <v>132</v>
      </c>
    </row>
    <row r="61" spans="1:11" ht="14.4" customHeight="1" x14ac:dyDescent="0.3">
      <c r="A61" s="660" t="s">
        <v>571</v>
      </c>
      <c r="B61" s="661" t="s">
        <v>572</v>
      </c>
      <c r="C61" s="662" t="s">
        <v>576</v>
      </c>
      <c r="D61" s="663" t="s">
        <v>2537</v>
      </c>
      <c r="E61" s="662" t="s">
        <v>4367</v>
      </c>
      <c r="F61" s="663" t="s">
        <v>4368</v>
      </c>
      <c r="G61" s="662" t="s">
        <v>4215</v>
      </c>
      <c r="H61" s="662" t="s">
        <v>4216</v>
      </c>
      <c r="I61" s="664">
        <v>13.2</v>
      </c>
      <c r="J61" s="664">
        <v>10</v>
      </c>
      <c r="K61" s="665">
        <v>132</v>
      </c>
    </row>
    <row r="62" spans="1:11" ht="14.4" customHeight="1" x14ac:dyDescent="0.3">
      <c r="A62" s="660" t="s">
        <v>571</v>
      </c>
      <c r="B62" s="661" t="s">
        <v>572</v>
      </c>
      <c r="C62" s="662" t="s">
        <v>576</v>
      </c>
      <c r="D62" s="663" t="s">
        <v>2537</v>
      </c>
      <c r="E62" s="662" t="s">
        <v>4367</v>
      </c>
      <c r="F62" s="663" t="s">
        <v>4368</v>
      </c>
      <c r="G62" s="662" t="s">
        <v>4217</v>
      </c>
      <c r="H62" s="662" t="s">
        <v>4218</v>
      </c>
      <c r="I62" s="664">
        <v>21.23</v>
      </c>
      <c r="J62" s="664">
        <v>5</v>
      </c>
      <c r="K62" s="665">
        <v>106.15</v>
      </c>
    </row>
    <row r="63" spans="1:11" ht="14.4" customHeight="1" x14ac:dyDescent="0.3">
      <c r="A63" s="660" t="s">
        <v>571</v>
      </c>
      <c r="B63" s="661" t="s">
        <v>572</v>
      </c>
      <c r="C63" s="662" t="s">
        <v>576</v>
      </c>
      <c r="D63" s="663" t="s">
        <v>2537</v>
      </c>
      <c r="E63" s="662" t="s">
        <v>4367</v>
      </c>
      <c r="F63" s="663" t="s">
        <v>4368</v>
      </c>
      <c r="G63" s="662" t="s">
        <v>4219</v>
      </c>
      <c r="H63" s="662" t="s">
        <v>4220</v>
      </c>
      <c r="I63" s="664">
        <v>21.24</v>
      </c>
      <c r="J63" s="664">
        <v>5</v>
      </c>
      <c r="K63" s="665">
        <v>106.2</v>
      </c>
    </row>
    <row r="64" spans="1:11" ht="14.4" customHeight="1" x14ac:dyDescent="0.3">
      <c r="A64" s="660" t="s">
        <v>571</v>
      </c>
      <c r="B64" s="661" t="s">
        <v>572</v>
      </c>
      <c r="C64" s="662" t="s">
        <v>576</v>
      </c>
      <c r="D64" s="663" t="s">
        <v>2537</v>
      </c>
      <c r="E64" s="662" t="s">
        <v>4367</v>
      </c>
      <c r="F64" s="663" t="s">
        <v>4368</v>
      </c>
      <c r="G64" s="662" t="s">
        <v>4221</v>
      </c>
      <c r="H64" s="662" t="s">
        <v>4222</v>
      </c>
      <c r="I64" s="664">
        <v>21.23</v>
      </c>
      <c r="J64" s="664">
        <v>15</v>
      </c>
      <c r="K64" s="665">
        <v>318.45000000000005</v>
      </c>
    </row>
    <row r="65" spans="1:11" ht="14.4" customHeight="1" x14ac:dyDescent="0.3">
      <c r="A65" s="660" t="s">
        <v>571</v>
      </c>
      <c r="B65" s="661" t="s">
        <v>572</v>
      </c>
      <c r="C65" s="662" t="s">
        <v>576</v>
      </c>
      <c r="D65" s="663" t="s">
        <v>2537</v>
      </c>
      <c r="E65" s="662" t="s">
        <v>4367</v>
      </c>
      <c r="F65" s="663" t="s">
        <v>4368</v>
      </c>
      <c r="G65" s="662" t="s">
        <v>4223</v>
      </c>
      <c r="H65" s="662" t="s">
        <v>4224</v>
      </c>
      <c r="I65" s="664">
        <v>10.53</v>
      </c>
      <c r="J65" s="664">
        <v>5</v>
      </c>
      <c r="K65" s="665">
        <v>52.65</v>
      </c>
    </row>
    <row r="66" spans="1:11" ht="14.4" customHeight="1" x14ac:dyDescent="0.3">
      <c r="A66" s="660" t="s">
        <v>571</v>
      </c>
      <c r="B66" s="661" t="s">
        <v>572</v>
      </c>
      <c r="C66" s="662" t="s">
        <v>576</v>
      </c>
      <c r="D66" s="663" t="s">
        <v>2537</v>
      </c>
      <c r="E66" s="662" t="s">
        <v>4367</v>
      </c>
      <c r="F66" s="663" t="s">
        <v>4368</v>
      </c>
      <c r="G66" s="662" t="s">
        <v>4225</v>
      </c>
      <c r="H66" s="662" t="s">
        <v>4226</v>
      </c>
      <c r="I66" s="664">
        <v>6.65</v>
      </c>
      <c r="J66" s="664">
        <v>5</v>
      </c>
      <c r="K66" s="665">
        <v>33.25</v>
      </c>
    </row>
    <row r="67" spans="1:11" ht="14.4" customHeight="1" x14ac:dyDescent="0.3">
      <c r="A67" s="660" t="s">
        <v>571</v>
      </c>
      <c r="B67" s="661" t="s">
        <v>572</v>
      </c>
      <c r="C67" s="662" t="s">
        <v>576</v>
      </c>
      <c r="D67" s="663" t="s">
        <v>2537</v>
      </c>
      <c r="E67" s="662" t="s">
        <v>4367</v>
      </c>
      <c r="F67" s="663" t="s">
        <v>4368</v>
      </c>
      <c r="G67" s="662" t="s">
        <v>4227</v>
      </c>
      <c r="H67" s="662" t="s">
        <v>4228</v>
      </c>
      <c r="I67" s="664">
        <v>0.47</v>
      </c>
      <c r="J67" s="664">
        <v>100</v>
      </c>
      <c r="K67" s="665">
        <v>47</v>
      </c>
    </row>
    <row r="68" spans="1:11" ht="14.4" customHeight="1" x14ac:dyDescent="0.3">
      <c r="A68" s="660" t="s">
        <v>571</v>
      </c>
      <c r="B68" s="661" t="s">
        <v>572</v>
      </c>
      <c r="C68" s="662" t="s">
        <v>576</v>
      </c>
      <c r="D68" s="663" t="s">
        <v>2537</v>
      </c>
      <c r="E68" s="662" t="s">
        <v>4367</v>
      </c>
      <c r="F68" s="663" t="s">
        <v>4368</v>
      </c>
      <c r="G68" s="662" t="s">
        <v>4229</v>
      </c>
      <c r="H68" s="662" t="s">
        <v>4230</v>
      </c>
      <c r="I68" s="664">
        <v>9.5949999999999989</v>
      </c>
      <c r="J68" s="664">
        <v>400</v>
      </c>
      <c r="K68" s="665">
        <v>3838</v>
      </c>
    </row>
    <row r="69" spans="1:11" ht="14.4" customHeight="1" x14ac:dyDescent="0.3">
      <c r="A69" s="660" t="s">
        <v>571</v>
      </c>
      <c r="B69" s="661" t="s">
        <v>572</v>
      </c>
      <c r="C69" s="662" t="s">
        <v>576</v>
      </c>
      <c r="D69" s="663" t="s">
        <v>2537</v>
      </c>
      <c r="E69" s="662" t="s">
        <v>4367</v>
      </c>
      <c r="F69" s="663" t="s">
        <v>4368</v>
      </c>
      <c r="G69" s="662" t="s">
        <v>4231</v>
      </c>
      <c r="H69" s="662" t="s">
        <v>4232</v>
      </c>
      <c r="I69" s="664">
        <v>9.1999999999999993</v>
      </c>
      <c r="J69" s="664">
        <v>250</v>
      </c>
      <c r="K69" s="665">
        <v>2300</v>
      </c>
    </row>
    <row r="70" spans="1:11" ht="14.4" customHeight="1" x14ac:dyDescent="0.3">
      <c r="A70" s="660" t="s">
        <v>571</v>
      </c>
      <c r="B70" s="661" t="s">
        <v>572</v>
      </c>
      <c r="C70" s="662" t="s">
        <v>576</v>
      </c>
      <c r="D70" s="663" t="s">
        <v>2537</v>
      </c>
      <c r="E70" s="662" t="s">
        <v>4367</v>
      </c>
      <c r="F70" s="663" t="s">
        <v>4368</v>
      </c>
      <c r="G70" s="662" t="s">
        <v>4233</v>
      </c>
      <c r="H70" s="662" t="s">
        <v>4234</v>
      </c>
      <c r="I70" s="664">
        <v>172.5</v>
      </c>
      <c r="J70" s="664">
        <v>1</v>
      </c>
      <c r="K70" s="665">
        <v>172.5</v>
      </c>
    </row>
    <row r="71" spans="1:11" ht="14.4" customHeight="1" x14ac:dyDescent="0.3">
      <c r="A71" s="660" t="s">
        <v>571</v>
      </c>
      <c r="B71" s="661" t="s">
        <v>572</v>
      </c>
      <c r="C71" s="662" t="s">
        <v>576</v>
      </c>
      <c r="D71" s="663" t="s">
        <v>2537</v>
      </c>
      <c r="E71" s="662" t="s">
        <v>4369</v>
      </c>
      <c r="F71" s="663" t="s">
        <v>4370</v>
      </c>
      <c r="G71" s="662" t="s">
        <v>4235</v>
      </c>
      <c r="H71" s="662" t="s">
        <v>4236</v>
      </c>
      <c r="I71" s="664">
        <v>8.1649999999999991</v>
      </c>
      <c r="J71" s="664">
        <v>600</v>
      </c>
      <c r="K71" s="665">
        <v>4899</v>
      </c>
    </row>
    <row r="72" spans="1:11" ht="14.4" customHeight="1" x14ac:dyDescent="0.3">
      <c r="A72" s="660" t="s">
        <v>571</v>
      </c>
      <c r="B72" s="661" t="s">
        <v>572</v>
      </c>
      <c r="C72" s="662" t="s">
        <v>576</v>
      </c>
      <c r="D72" s="663" t="s">
        <v>2537</v>
      </c>
      <c r="E72" s="662" t="s">
        <v>4369</v>
      </c>
      <c r="F72" s="663" t="s">
        <v>4370</v>
      </c>
      <c r="G72" s="662" t="s">
        <v>4237</v>
      </c>
      <c r="H72" s="662" t="s">
        <v>4238</v>
      </c>
      <c r="I72" s="664">
        <v>12.753333333333332</v>
      </c>
      <c r="J72" s="664">
        <v>110</v>
      </c>
      <c r="K72" s="665">
        <v>1402.6</v>
      </c>
    </row>
    <row r="73" spans="1:11" ht="14.4" customHeight="1" x14ac:dyDescent="0.3">
      <c r="A73" s="660" t="s">
        <v>571</v>
      </c>
      <c r="B73" s="661" t="s">
        <v>572</v>
      </c>
      <c r="C73" s="662" t="s">
        <v>576</v>
      </c>
      <c r="D73" s="663" t="s">
        <v>2537</v>
      </c>
      <c r="E73" s="662" t="s">
        <v>4369</v>
      </c>
      <c r="F73" s="663" t="s">
        <v>4370</v>
      </c>
      <c r="G73" s="662" t="s">
        <v>4239</v>
      </c>
      <c r="H73" s="662" t="s">
        <v>4240</v>
      </c>
      <c r="I73" s="664">
        <v>7.01</v>
      </c>
      <c r="J73" s="664">
        <v>50</v>
      </c>
      <c r="K73" s="665">
        <v>350.5</v>
      </c>
    </row>
    <row r="74" spans="1:11" ht="14.4" customHeight="1" x14ac:dyDescent="0.3">
      <c r="A74" s="660" t="s">
        <v>571</v>
      </c>
      <c r="B74" s="661" t="s">
        <v>572</v>
      </c>
      <c r="C74" s="662" t="s">
        <v>576</v>
      </c>
      <c r="D74" s="663" t="s">
        <v>2537</v>
      </c>
      <c r="E74" s="662" t="s">
        <v>4371</v>
      </c>
      <c r="F74" s="663" t="s">
        <v>4372</v>
      </c>
      <c r="G74" s="662" t="s">
        <v>4241</v>
      </c>
      <c r="H74" s="662" t="s">
        <v>4242</v>
      </c>
      <c r="I74" s="664">
        <v>0.3</v>
      </c>
      <c r="J74" s="664">
        <v>600</v>
      </c>
      <c r="K74" s="665">
        <v>180</v>
      </c>
    </row>
    <row r="75" spans="1:11" ht="14.4" customHeight="1" x14ac:dyDescent="0.3">
      <c r="A75" s="660" t="s">
        <v>571</v>
      </c>
      <c r="B75" s="661" t="s">
        <v>572</v>
      </c>
      <c r="C75" s="662" t="s">
        <v>576</v>
      </c>
      <c r="D75" s="663" t="s">
        <v>2537</v>
      </c>
      <c r="E75" s="662" t="s">
        <v>4371</v>
      </c>
      <c r="F75" s="663" t="s">
        <v>4372</v>
      </c>
      <c r="G75" s="662" t="s">
        <v>4243</v>
      </c>
      <c r="H75" s="662" t="s">
        <v>4244</v>
      </c>
      <c r="I75" s="664">
        <v>0.3</v>
      </c>
      <c r="J75" s="664">
        <v>200</v>
      </c>
      <c r="K75" s="665">
        <v>60</v>
      </c>
    </row>
    <row r="76" spans="1:11" ht="14.4" customHeight="1" x14ac:dyDescent="0.3">
      <c r="A76" s="660" t="s">
        <v>571</v>
      </c>
      <c r="B76" s="661" t="s">
        <v>572</v>
      </c>
      <c r="C76" s="662" t="s">
        <v>576</v>
      </c>
      <c r="D76" s="663" t="s">
        <v>2537</v>
      </c>
      <c r="E76" s="662" t="s">
        <v>4371</v>
      </c>
      <c r="F76" s="663" t="s">
        <v>4372</v>
      </c>
      <c r="G76" s="662" t="s">
        <v>4245</v>
      </c>
      <c r="H76" s="662" t="s">
        <v>4246</v>
      </c>
      <c r="I76" s="664">
        <v>0.30333333333333329</v>
      </c>
      <c r="J76" s="664">
        <v>700</v>
      </c>
      <c r="K76" s="665">
        <v>211</v>
      </c>
    </row>
    <row r="77" spans="1:11" ht="14.4" customHeight="1" x14ac:dyDescent="0.3">
      <c r="A77" s="660" t="s">
        <v>571</v>
      </c>
      <c r="B77" s="661" t="s">
        <v>572</v>
      </c>
      <c r="C77" s="662" t="s">
        <v>576</v>
      </c>
      <c r="D77" s="663" t="s">
        <v>2537</v>
      </c>
      <c r="E77" s="662" t="s">
        <v>4371</v>
      </c>
      <c r="F77" s="663" t="s">
        <v>4372</v>
      </c>
      <c r="G77" s="662" t="s">
        <v>4247</v>
      </c>
      <c r="H77" s="662" t="s">
        <v>4248</v>
      </c>
      <c r="I77" s="664">
        <v>0.48</v>
      </c>
      <c r="J77" s="664">
        <v>200</v>
      </c>
      <c r="K77" s="665">
        <v>96</v>
      </c>
    </row>
    <row r="78" spans="1:11" ht="14.4" customHeight="1" x14ac:dyDescent="0.3">
      <c r="A78" s="660" t="s">
        <v>571</v>
      </c>
      <c r="B78" s="661" t="s">
        <v>572</v>
      </c>
      <c r="C78" s="662" t="s">
        <v>576</v>
      </c>
      <c r="D78" s="663" t="s">
        <v>2537</v>
      </c>
      <c r="E78" s="662" t="s">
        <v>4371</v>
      </c>
      <c r="F78" s="663" t="s">
        <v>4372</v>
      </c>
      <c r="G78" s="662" t="s">
        <v>4249</v>
      </c>
      <c r="H78" s="662" t="s">
        <v>4250</v>
      </c>
      <c r="I78" s="664">
        <v>0.48499999999999999</v>
      </c>
      <c r="J78" s="664">
        <v>1400</v>
      </c>
      <c r="K78" s="665">
        <v>676</v>
      </c>
    </row>
    <row r="79" spans="1:11" ht="14.4" customHeight="1" x14ac:dyDescent="0.3">
      <c r="A79" s="660" t="s">
        <v>571</v>
      </c>
      <c r="B79" s="661" t="s">
        <v>572</v>
      </c>
      <c r="C79" s="662" t="s">
        <v>576</v>
      </c>
      <c r="D79" s="663" t="s">
        <v>2537</v>
      </c>
      <c r="E79" s="662" t="s">
        <v>4371</v>
      </c>
      <c r="F79" s="663" t="s">
        <v>4372</v>
      </c>
      <c r="G79" s="662" t="s">
        <v>4251</v>
      </c>
      <c r="H79" s="662" t="s">
        <v>4252</v>
      </c>
      <c r="I79" s="664">
        <v>31.46</v>
      </c>
      <c r="J79" s="664">
        <v>100</v>
      </c>
      <c r="K79" s="665">
        <v>3146</v>
      </c>
    </row>
    <row r="80" spans="1:11" ht="14.4" customHeight="1" x14ac:dyDescent="0.3">
      <c r="A80" s="660" t="s">
        <v>571</v>
      </c>
      <c r="B80" s="661" t="s">
        <v>572</v>
      </c>
      <c r="C80" s="662" t="s">
        <v>576</v>
      </c>
      <c r="D80" s="663" t="s">
        <v>2537</v>
      </c>
      <c r="E80" s="662" t="s">
        <v>4371</v>
      </c>
      <c r="F80" s="663" t="s">
        <v>4372</v>
      </c>
      <c r="G80" s="662" t="s">
        <v>4253</v>
      </c>
      <c r="H80" s="662" t="s">
        <v>4254</v>
      </c>
      <c r="I80" s="664">
        <v>1.78</v>
      </c>
      <c r="J80" s="664">
        <v>1000</v>
      </c>
      <c r="K80" s="665">
        <v>1780</v>
      </c>
    </row>
    <row r="81" spans="1:11" ht="14.4" customHeight="1" x14ac:dyDescent="0.3">
      <c r="A81" s="660" t="s">
        <v>571</v>
      </c>
      <c r="B81" s="661" t="s">
        <v>572</v>
      </c>
      <c r="C81" s="662" t="s">
        <v>576</v>
      </c>
      <c r="D81" s="663" t="s">
        <v>2537</v>
      </c>
      <c r="E81" s="662" t="s">
        <v>4371</v>
      </c>
      <c r="F81" s="663" t="s">
        <v>4372</v>
      </c>
      <c r="G81" s="662" t="s">
        <v>4255</v>
      </c>
      <c r="H81" s="662" t="s">
        <v>4256</v>
      </c>
      <c r="I81" s="664">
        <v>1.7749999999999999</v>
      </c>
      <c r="J81" s="664">
        <v>300</v>
      </c>
      <c r="K81" s="665">
        <v>531</v>
      </c>
    </row>
    <row r="82" spans="1:11" ht="14.4" customHeight="1" x14ac:dyDescent="0.3">
      <c r="A82" s="660" t="s">
        <v>571</v>
      </c>
      <c r="B82" s="661" t="s">
        <v>572</v>
      </c>
      <c r="C82" s="662" t="s">
        <v>576</v>
      </c>
      <c r="D82" s="663" t="s">
        <v>2537</v>
      </c>
      <c r="E82" s="662" t="s">
        <v>4371</v>
      </c>
      <c r="F82" s="663" t="s">
        <v>4372</v>
      </c>
      <c r="G82" s="662" t="s">
        <v>4257</v>
      </c>
      <c r="H82" s="662" t="s">
        <v>4258</v>
      </c>
      <c r="I82" s="664">
        <v>31.46</v>
      </c>
      <c r="J82" s="664">
        <v>100</v>
      </c>
      <c r="K82" s="665">
        <v>3146</v>
      </c>
    </row>
    <row r="83" spans="1:11" ht="14.4" customHeight="1" x14ac:dyDescent="0.3">
      <c r="A83" s="660" t="s">
        <v>571</v>
      </c>
      <c r="B83" s="661" t="s">
        <v>572</v>
      </c>
      <c r="C83" s="662" t="s">
        <v>576</v>
      </c>
      <c r="D83" s="663" t="s">
        <v>2537</v>
      </c>
      <c r="E83" s="662" t="s">
        <v>4373</v>
      </c>
      <c r="F83" s="663" t="s">
        <v>4374</v>
      </c>
      <c r="G83" s="662" t="s">
        <v>4259</v>
      </c>
      <c r="H83" s="662" t="s">
        <v>4260</v>
      </c>
      <c r="I83" s="664">
        <v>7.5</v>
      </c>
      <c r="J83" s="664">
        <v>8</v>
      </c>
      <c r="K83" s="665">
        <v>60</v>
      </c>
    </row>
    <row r="84" spans="1:11" ht="14.4" customHeight="1" x14ac:dyDescent="0.3">
      <c r="A84" s="660" t="s">
        <v>571</v>
      </c>
      <c r="B84" s="661" t="s">
        <v>572</v>
      </c>
      <c r="C84" s="662" t="s">
        <v>576</v>
      </c>
      <c r="D84" s="663" t="s">
        <v>2537</v>
      </c>
      <c r="E84" s="662" t="s">
        <v>4373</v>
      </c>
      <c r="F84" s="663" t="s">
        <v>4374</v>
      </c>
      <c r="G84" s="662" t="s">
        <v>4261</v>
      </c>
      <c r="H84" s="662" t="s">
        <v>4262</v>
      </c>
      <c r="I84" s="664">
        <v>7.5</v>
      </c>
      <c r="J84" s="664">
        <v>9</v>
      </c>
      <c r="K84" s="665">
        <v>67.5</v>
      </c>
    </row>
    <row r="85" spans="1:11" ht="14.4" customHeight="1" x14ac:dyDescent="0.3">
      <c r="A85" s="660" t="s">
        <v>571</v>
      </c>
      <c r="B85" s="661" t="s">
        <v>572</v>
      </c>
      <c r="C85" s="662" t="s">
        <v>576</v>
      </c>
      <c r="D85" s="663" t="s">
        <v>2537</v>
      </c>
      <c r="E85" s="662" t="s">
        <v>4373</v>
      </c>
      <c r="F85" s="663" t="s">
        <v>4374</v>
      </c>
      <c r="G85" s="662" t="s">
        <v>4263</v>
      </c>
      <c r="H85" s="662" t="s">
        <v>4264</v>
      </c>
      <c r="I85" s="664">
        <v>7.5</v>
      </c>
      <c r="J85" s="664">
        <v>4</v>
      </c>
      <c r="K85" s="665">
        <v>30</v>
      </c>
    </row>
    <row r="86" spans="1:11" ht="14.4" customHeight="1" x14ac:dyDescent="0.3">
      <c r="A86" s="660" t="s">
        <v>571</v>
      </c>
      <c r="B86" s="661" t="s">
        <v>572</v>
      </c>
      <c r="C86" s="662" t="s">
        <v>576</v>
      </c>
      <c r="D86" s="663" t="s">
        <v>2537</v>
      </c>
      <c r="E86" s="662" t="s">
        <v>4373</v>
      </c>
      <c r="F86" s="663" t="s">
        <v>4374</v>
      </c>
      <c r="G86" s="662" t="s">
        <v>4265</v>
      </c>
      <c r="H86" s="662" t="s">
        <v>4266</v>
      </c>
      <c r="I86" s="664">
        <v>7.5</v>
      </c>
      <c r="J86" s="664">
        <v>4</v>
      </c>
      <c r="K86" s="665">
        <v>30</v>
      </c>
    </row>
    <row r="87" spans="1:11" ht="14.4" customHeight="1" x14ac:dyDescent="0.3">
      <c r="A87" s="660" t="s">
        <v>571</v>
      </c>
      <c r="B87" s="661" t="s">
        <v>572</v>
      </c>
      <c r="C87" s="662" t="s">
        <v>576</v>
      </c>
      <c r="D87" s="663" t="s">
        <v>2537</v>
      </c>
      <c r="E87" s="662" t="s">
        <v>4373</v>
      </c>
      <c r="F87" s="663" t="s">
        <v>4374</v>
      </c>
      <c r="G87" s="662" t="s">
        <v>4267</v>
      </c>
      <c r="H87" s="662" t="s">
        <v>4268</v>
      </c>
      <c r="I87" s="664">
        <v>0.71</v>
      </c>
      <c r="J87" s="664">
        <v>6000</v>
      </c>
      <c r="K87" s="665">
        <v>4260</v>
      </c>
    </row>
    <row r="88" spans="1:11" ht="14.4" customHeight="1" x14ac:dyDescent="0.3">
      <c r="A88" s="660" t="s">
        <v>571</v>
      </c>
      <c r="B88" s="661" t="s">
        <v>572</v>
      </c>
      <c r="C88" s="662" t="s">
        <v>576</v>
      </c>
      <c r="D88" s="663" t="s">
        <v>2537</v>
      </c>
      <c r="E88" s="662" t="s">
        <v>4375</v>
      </c>
      <c r="F88" s="663" t="s">
        <v>4376</v>
      </c>
      <c r="G88" s="662" t="s">
        <v>4269</v>
      </c>
      <c r="H88" s="662" t="s">
        <v>4270</v>
      </c>
      <c r="I88" s="664">
        <v>152.46</v>
      </c>
      <c r="J88" s="664">
        <v>4</v>
      </c>
      <c r="K88" s="665">
        <v>609.84</v>
      </c>
    </row>
    <row r="89" spans="1:11" ht="14.4" customHeight="1" x14ac:dyDescent="0.3">
      <c r="A89" s="660" t="s">
        <v>571</v>
      </c>
      <c r="B89" s="661" t="s">
        <v>572</v>
      </c>
      <c r="C89" s="662" t="s">
        <v>576</v>
      </c>
      <c r="D89" s="663" t="s">
        <v>2537</v>
      </c>
      <c r="E89" s="662" t="s">
        <v>4377</v>
      </c>
      <c r="F89" s="663" t="s">
        <v>4378</v>
      </c>
      <c r="G89" s="662" t="s">
        <v>4271</v>
      </c>
      <c r="H89" s="662" t="s">
        <v>4272</v>
      </c>
      <c r="I89" s="664">
        <v>13.91</v>
      </c>
      <c r="J89" s="664">
        <v>3</v>
      </c>
      <c r="K89" s="665">
        <v>41.73</v>
      </c>
    </row>
    <row r="90" spans="1:11" ht="14.4" customHeight="1" x14ac:dyDescent="0.3">
      <c r="A90" s="660" t="s">
        <v>571</v>
      </c>
      <c r="B90" s="661" t="s">
        <v>572</v>
      </c>
      <c r="C90" s="662" t="s">
        <v>581</v>
      </c>
      <c r="D90" s="663" t="s">
        <v>2538</v>
      </c>
      <c r="E90" s="662" t="s">
        <v>4365</v>
      </c>
      <c r="F90" s="663" t="s">
        <v>4366</v>
      </c>
      <c r="G90" s="662" t="s">
        <v>4103</v>
      </c>
      <c r="H90" s="662" t="s">
        <v>4104</v>
      </c>
      <c r="I90" s="664">
        <v>99.05</v>
      </c>
      <c r="J90" s="664">
        <v>8</v>
      </c>
      <c r="K90" s="665">
        <v>792.4</v>
      </c>
    </row>
    <row r="91" spans="1:11" ht="14.4" customHeight="1" x14ac:dyDescent="0.3">
      <c r="A91" s="660" t="s">
        <v>571</v>
      </c>
      <c r="B91" s="661" t="s">
        <v>572</v>
      </c>
      <c r="C91" s="662" t="s">
        <v>581</v>
      </c>
      <c r="D91" s="663" t="s">
        <v>2538</v>
      </c>
      <c r="E91" s="662" t="s">
        <v>4365</v>
      </c>
      <c r="F91" s="663" t="s">
        <v>4366</v>
      </c>
      <c r="G91" s="662" t="s">
        <v>4109</v>
      </c>
      <c r="H91" s="662" t="s">
        <v>4110</v>
      </c>
      <c r="I91" s="664">
        <v>123.05</v>
      </c>
      <c r="J91" s="664">
        <v>10</v>
      </c>
      <c r="K91" s="665">
        <v>1230.5</v>
      </c>
    </row>
    <row r="92" spans="1:11" ht="14.4" customHeight="1" x14ac:dyDescent="0.3">
      <c r="A92" s="660" t="s">
        <v>571</v>
      </c>
      <c r="B92" s="661" t="s">
        <v>572</v>
      </c>
      <c r="C92" s="662" t="s">
        <v>581</v>
      </c>
      <c r="D92" s="663" t="s">
        <v>2538</v>
      </c>
      <c r="E92" s="662" t="s">
        <v>4365</v>
      </c>
      <c r="F92" s="663" t="s">
        <v>4366</v>
      </c>
      <c r="G92" s="662" t="s">
        <v>4111</v>
      </c>
      <c r="H92" s="662" t="s">
        <v>4112</v>
      </c>
      <c r="I92" s="664">
        <v>4.3</v>
      </c>
      <c r="J92" s="664">
        <v>24</v>
      </c>
      <c r="K92" s="665">
        <v>103.2</v>
      </c>
    </row>
    <row r="93" spans="1:11" ht="14.4" customHeight="1" x14ac:dyDescent="0.3">
      <c r="A93" s="660" t="s">
        <v>571</v>
      </c>
      <c r="B93" s="661" t="s">
        <v>572</v>
      </c>
      <c r="C93" s="662" t="s">
        <v>581</v>
      </c>
      <c r="D93" s="663" t="s">
        <v>2538</v>
      </c>
      <c r="E93" s="662" t="s">
        <v>4365</v>
      </c>
      <c r="F93" s="663" t="s">
        <v>4366</v>
      </c>
      <c r="G93" s="662" t="s">
        <v>4113</v>
      </c>
      <c r="H93" s="662" t="s">
        <v>4114</v>
      </c>
      <c r="I93" s="664">
        <v>0.14000000000000001</v>
      </c>
      <c r="J93" s="664">
        <v>300</v>
      </c>
      <c r="K93" s="665">
        <v>42</v>
      </c>
    </row>
    <row r="94" spans="1:11" ht="14.4" customHeight="1" x14ac:dyDescent="0.3">
      <c r="A94" s="660" t="s">
        <v>571</v>
      </c>
      <c r="B94" s="661" t="s">
        <v>572</v>
      </c>
      <c r="C94" s="662" t="s">
        <v>581</v>
      </c>
      <c r="D94" s="663" t="s">
        <v>2538</v>
      </c>
      <c r="E94" s="662" t="s">
        <v>4365</v>
      </c>
      <c r="F94" s="663" t="s">
        <v>4366</v>
      </c>
      <c r="G94" s="662" t="s">
        <v>4115</v>
      </c>
      <c r="H94" s="662" t="s">
        <v>4116</v>
      </c>
      <c r="I94" s="664">
        <v>3.78</v>
      </c>
      <c r="J94" s="664">
        <v>20</v>
      </c>
      <c r="K94" s="665">
        <v>75.599999999999994</v>
      </c>
    </row>
    <row r="95" spans="1:11" ht="14.4" customHeight="1" x14ac:dyDescent="0.3">
      <c r="A95" s="660" t="s">
        <v>571</v>
      </c>
      <c r="B95" s="661" t="s">
        <v>572</v>
      </c>
      <c r="C95" s="662" t="s">
        <v>581</v>
      </c>
      <c r="D95" s="663" t="s">
        <v>2538</v>
      </c>
      <c r="E95" s="662" t="s">
        <v>4365</v>
      </c>
      <c r="F95" s="663" t="s">
        <v>4366</v>
      </c>
      <c r="G95" s="662" t="s">
        <v>4273</v>
      </c>
      <c r="H95" s="662" t="s">
        <v>4274</v>
      </c>
      <c r="I95" s="664">
        <v>2.39</v>
      </c>
      <c r="J95" s="664">
        <v>20</v>
      </c>
      <c r="K95" s="665">
        <v>47.8</v>
      </c>
    </row>
    <row r="96" spans="1:11" ht="14.4" customHeight="1" x14ac:dyDescent="0.3">
      <c r="A96" s="660" t="s">
        <v>571</v>
      </c>
      <c r="B96" s="661" t="s">
        <v>572</v>
      </c>
      <c r="C96" s="662" t="s">
        <v>581</v>
      </c>
      <c r="D96" s="663" t="s">
        <v>2538</v>
      </c>
      <c r="E96" s="662" t="s">
        <v>4365</v>
      </c>
      <c r="F96" s="663" t="s">
        <v>4366</v>
      </c>
      <c r="G96" s="662" t="s">
        <v>4117</v>
      </c>
      <c r="H96" s="662" t="s">
        <v>4118</v>
      </c>
      <c r="I96" s="664">
        <v>0.5</v>
      </c>
      <c r="J96" s="664">
        <v>1100</v>
      </c>
      <c r="K96" s="665">
        <v>550</v>
      </c>
    </row>
    <row r="97" spans="1:11" ht="14.4" customHeight="1" x14ac:dyDescent="0.3">
      <c r="A97" s="660" t="s">
        <v>571</v>
      </c>
      <c r="B97" s="661" t="s">
        <v>572</v>
      </c>
      <c r="C97" s="662" t="s">
        <v>581</v>
      </c>
      <c r="D97" s="663" t="s">
        <v>2538</v>
      </c>
      <c r="E97" s="662" t="s">
        <v>4365</v>
      </c>
      <c r="F97" s="663" t="s">
        <v>4366</v>
      </c>
      <c r="G97" s="662" t="s">
        <v>4119</v>
      </c>
      <c r="H97" s="662" t="s">
        <v>4120</v>
      </c>
      <c r="I97" s="664">
        <v>12.08</v>
      </c>
      <c r="J97" s="664">
        <v>10</v>
      </c>
      <c r="K97" s="665">
        <v>120.8</v>
      </c>
    </row>
    <row r="98" spans="1:11" ht="14.4" customHeight="1" x14ac:dyDescent="0.3">
      <c r="A98" s="660" t="s">
        <v>571</v>
      </c>
      <c r="B98" s="661" t="s">
        <v>572</v>
      </c>
      <c r="C98" s="662" t="s">
        <v>581</v>
      </c>
      <c r="D98" s="663" t="s">
        <v>2538</v>
      </c>
      <c r="E98" s="662" t="s">
        <v>4365</v>
      </c>
      <c r="F98" s="663" t="s">
        <v>4366</v>
      </c>
      <c r="G98" s="662" t="s">
        <v>4121</v>
      </c>
      <c r="H98" s="662" t="s">
        <v>4122</v>
      </c>
      <c r="I98" s="664">
        <v>27.365000000000002</v>
      </c>
      <c r="J98" s="664">
        <v>40</v>
      </c>
      <c r="K98" s="665">
        <v>1094.5</v>
      </c>
    </row>
    <row r="99" spans="1:11" ht="14.4" customHeight="1" x14ac:dyDescent="0.3">
      <c r="A99" s="660" t="s">
        <v>571</v>
      </c>
      <c r="B99" s="661" t="s">
        <v>572</v>
      </c>
      <c r="C99" s="662" t="s">
        <v>581</v>
      </c>
      <c r="D99" s="663" t="s">
        <v>2538</v>
      </c>
      <c r="E99" s="662" t="s">
        <v>4365</v>
      </c>
      <c r="F99" s="663" t="s">
        <v>4366</v>
      </c>
      <c r="G99" s="662" t="s">
        <v>4127</v>
      </c>
      <c r="H99" s="662" t="s">
        <v>4128</v>
      </c>
      <c r="I99" s="664">
        <v>3.02</v>
      </c>
      <c r="J99" s="664">
        <v>80</v>
      </c>
      <c r="K99" s="665">
        <v>241.6</v>
      </c>
    </row>
    <row r="100" spans="1:11" ht="14.4" customHeight="1" x14ac:dyDescent="0.3">
      <c r="A100" s="660" t="s">
        <v>571</v>
      </c>
      <c r="B100" s="661" t="s">
        <v>572</v>
      </c>
      <c r="C100" s="662" t="s">
        <v>581</v>
      </c>
      <c r="D100" s="663" t="s">
        <v>2538</v>
      </c>
      <c r="E100" s="662" t="s">
        <v>4365</v>
      </c>
      <c r="F100" s="663" t="s">
        <v>4366</v>
      </c>
      <c r="G100" s="662" t="s">
        <v>4129</v>
      </c>
      <c r="H100" s="662" t="s">
        <v>4130</v>
      </c>
      <c r="I100" s="664">
        <v>0.88</v>
      </c>
      <c r="J100" s="664">
        <v>300</v>
      </c>
      <c r="K100" s="665">
        <v>264</v>
      </c>
    </row>
    <row r="101" spans="1:11" ht="14.4" customHeight="1" x14ac:dyDescent="0.3">
      <c r="A101" s="660" t="s">
        <v>571</v>
      </c>
      <c r="B101" s="661" t="s">
        <v>572</v>
      </c>
      <c r="C101" s="662" t="s">
        <v>581</v>
      </c>
      <c r="D101" s="663" t="s">
        <v>2538</v>
      </c>
      <c r="E101" s="662" t="s">
        <v>4365</v>
      </c>
      <c r="F101" s="663" t="s">
        <v>4366</v>
      </c>
      <c r="G101" s="662" t="s">
        <v>4275</v>
      </c>
      <c r="H101" s="662" t="s">
        <v>4276</v>
      </c>
      <c r="I101" s="664">
        <v>5.34</v>
      </c>
      <c r="J101" s="664">
        <v>100</v>
      </c>
      <c r="K101" s="665">
        <v>533.72</v>
      </c>
    </row>
    <row r="102" spans="1:11" ht="14.4" customHeight="1" x14ac:dyDescent="0.3">
      <c r="A102" s="660" t="s">
        <v>571</v>
      </c>
      <c r="B102" s="661" t="s">
        <v>572</v>
      </c>
      <c r="C102" s="662" t="s">
        <v>581</v>
      </c>
      <c r="D102" s="663" t="s">
        <v>2538</v>
      </c>
      <c r="E102" s="662" t="s">
        <v>4365</v>
      </c>
      <c r="F102" s="663" t="s">
        <v>4366</v>
      </c>
      <c r="G102" s="662" t="s">
        <v>4131</v>
      </c>
      <c r="H102" s="662" t="s">
        <v>4132</v>
      </c>
      <c r="I102" s="664">
        <v>1.38</v>
      </c>
      <c r="J102" s="664">
        <v>300</v>
      </c>
      <c r="K102" s="665">
        <v>414</v>
      </c>
    </row>
    <row r="103" spans="1:11" ht="14.4" customHeight="1" x14ac:dyDescent="0.3">
      <c r="A103" s="660" t="s">
        <v>571</v>
      </c>
      <c r="B103" s="661" t="s">
        <v>572</v>
      </c>
      <c r="C103" s="662" t="s">
        <v>581</v>
      </c>
      <c r="D103" s="663" t="s">
        <v>2538</v>
      </c>
      <c r="E103" s="662" t="s">
        <v>4365</v>
      </c>
      <c r="F103" s="663" t="s">
        <v>4366</v>
      </c>
      <c r="G103" s="662" t="s">
        <v>4277</v>
      </c>
      <c r="H103" s="662" t="s">
        <v>4278</v>
      </c>
      <c r="I103" s="664">
        <v>0.6</v>
      </c>
      <c r="J103" s="664">
        <v>500</v>
      </c>
      <c r="K103" s="665">
        <v>300</v>
      </c>
    </row>
    <row r="104" spans="1:11" ht="14.4" customHeight="1" x14ac:dyDescent="0.3">
      <c r="A104" s="660" t="s">
        <v>571</v>
      </c>
      <c r="B104" s="661" t="s">
        <v>572</v>
      </c>
      <c r="C104" s="662" t="s">
        <v>581</v>
      </c>
      <c r="D104" s="663" t="s">
        <v>2538</v>
      </c>
      <c r="E104" s="662" t="s">
        <v>4365</v>
      </c>
      <c r="F104" s="663" t="s">
        <v>4366</v>
      </c>
      <c r="G104" s="662" t="s">
        <v>4137</v>
      </c>
      <c r="H104" s="662" t="s">
        <v>4138</v>
      </c>
      <c r="I104" s="664">
        <v>0.44</v>
      </c>
      <c r="J104" s="664">
        <v>100</v>
      </c>
      <c r="K104" s="665">
        <v>44</v>
      </c>
    </row>
    <row r="105" spans="1:11" ht="14.4" customHeight="1" x14ac:dyDescent="0.3">
      <c r="A105" s="660" t="s">
        <v>571</v>
      </c>
      <c r="B105" s="661" t="s">
        <v>572</v>
      </c>
      <c r="C105" s="662" t="s">
        <v>581</v>
      </c>
      <c r="D105" s="663" t="s">
        <v>2538</v>
      </c>
      <c r="E105" s="662" t="s">
        <v>4365</v>
      </c>
      <c r="F105" s="663" t="s">
        <v>4366</v>
      </c>
      <c r="G105" s="662" t="s">
        <v>4139</v>
      </c>
      <c r="H105" s="662" t="s">
        <v>4140</v>
      </c>
      <c r="I105" s="664">
        <v>8.5749999999999993</v>
      </c>
      <c r="J105" s="664">
        <v>28</v>
      </c>
      <c r="K105" s="665">
        <v>240.07999999999998</v>
      </c>
    </row>
    <row r="106" spans="1:11" ht="14.4" customHeight="1" x14ac:dyDescent="0.3">
      <c r="A106" s="660" t="s">
        <v>571</v>
      </c>
      <c r="B106" s="661" t="s">
        <v>572</v>
      </c>
      <c r="C106" s="662" t="s">
        <v>581</v>
      </c>
      <c r="D106" s="663" t="s">
        <v>2538</v>
      </c>
      <c r="E106" s="662" t="s">
        <v>4365</v>
      </c>
      <c r="F106" s="663" t="s">
        <v>4366</v>
      </c>
      <c r="G106" s="662" t="s">
        <v>4141</v>
      </c>
      <c r="H106" s="662" t="s">
        <v>4142</v>
      </c>
      <c r="I106" s="664">
        <v>27.94</v>
      </c>
      <c r="J106" s="664">
        <v>6</v>
      </c>
      <c r="K106" s="665">
        <v>167.64</v>
      </c>
    </row>
    <row r="107" spans="1:11" ht="14.4" customHeight="1" x14ac:dyDescent="0.3">
      <c r="A107" s="660" t="s">
        <v>571</v>
      </c>
      <c r="B107" s="661" t="s">
        <v>572</v>
      </c>
      <c r="C107" s="662" t="s">
        <v>581</v>
      </c>
      <c r="D107" s="663" t="s">
        <v>2538</v>
      </c>
      <c r="E107" s="662" t="s">
        <v>4365</v>
      </c>
      <c r="F107" s="663" t="s">
        <v>4366</v>
      </c>
      <c r="G107" s="662" t="s">
        <v>4279</v>
      </c>
      <c r="H107" s="662" t="s">
        <v>4280</v>
      </c>
      <c r="I107" s="664">
        <v>159.55000000000001</v>
      </c>
      <c r="J107" s="664">
        <v>5</v>
      </c>
      <c r="K107" s="665">
        <v>797.75</v>
      </c>
    </row>
    <row r="108" spans="1:11" ht="14.4" customHeight="1" x14ac:dyDescent="0.3">
      <c r="A108" s="660" t="s">
        <v>571</v>
      </c>
      <c r="B108" s="661" t="s">
        <v>572</v>
      </c>
      <c r="C108" s="662" t="s">
        <v>581</v>
      </c>
      <c r="D108" s="663" t="s">
        <v>2538</v>
      </c>
      <c r="E108" s="662" t="s">
        <v>4365</v>
      </c>
      <c r="F108" s="663" t="s">
        <v>4366</v>
      </c>
      <c r="G108" s="662" t="s">
        <v>4281</v>
      </c>
      <c r="H108" s="662" t="s">
        <v>4282</v>
      </c>
      <c r="I108" s="664">
        <v>11.84</v>
      </c>
      <c r="J108" s="664">
        <v>25</v>
      </c>
      <c r="K108" s="665">
        <v>295.89999999999998</v>
      </c>
    </row>
    <row r="109" spans="1:11" ht="14.4" customHeight="1" x14ac:dyDescent="0.3">
      <c r="A109" s="660" t="s">
        <v>571</v>
      </c>
      <c r="B109" s="661" t="s">
        <v>572</v>
      </c>
      <c r="C109" s="662" t="s">
        <v>581</v>
      </c>
      <c r="D109" s="663" t="s">
        <v>2538</v>
      </c>
      <c r="E109" s="662" t="s">
        <v>4365</v>
      </c>
      <c r="F109" s="663" t="s">
        <v>4366</v>
      </c>
      <c r="G109" s="662" t="s">
        <v>4283</v>
      </c>
      <c r="H109" s="662" t="s">
        <v>4284</v>
      </c>
      <c r="I109" s="664">
        <v>9.7200000000000006</v>
      </c>
      <c r="J109" s="664">
        <v>24</v>
      </c>
      <c r="K109" s="665">
        <v>233.28</v>
      </c>
    </row>
    <row r="110" spans="1:11" ht="14.4" customHeight="1" x14ac:dyDescent="0.3">
      <c r="A110" s="660" t="s">
        <v>571</v>
      </c>
      <c r="B110" s="661" t="s">
        <v>572</v>
      </c>
      <c r="C110" s="662" t="s">
        <v>581</v>
      </c>
      <c r="D110" s="663" t="s">
        <v>2538</v>
      </c>
      <c r="E110" s="662" t="s">
        <v>4365</v>
      </c>
      <c r="F110" s="663" t="s">
        <v>4366</v>
      </c>
      <c r="G110" s="662" t="s">
        <v>4147</v>
      </c>
      <c r="H110" s="662" t="s">
        <v>4148</v>
      </c>
      <c r="I110" s="664">
        <v>7.5149999999999997</v>
      </c>
      <c r="J110" s="664">
        <v>24</v>
      </c>
      <c r="K110" s="665">
        <v>180.36</v>
      </c>
    </row>
    <row r="111" spans="1:11" ht="14.4" customHeight="1" x14ac:dyDescent="0.3">
      <c r="A111" s="660" t="s">
        <v>571</v>
      </c>
      <c r="B111" s="661" t="s">
        <v>572</v>
      </c>
      <c r="C111" s="662" t="s">
        <v>581</v>
      </c>
      <c r="D111" s="663" t="s">
        <v>2538</v>
      </c>
      <c r="E111" s="662" t="s">
        <v>4365</v>
      </c>
      <c r="F111" s="663" t="s">
        <v>4366</v>
      </c>
      <c r="G111" s="662" t="s">
        <v>4149</v>
      </c>
      <c r="H111" s="662" t="s">
        <v>4150</v>
      </c>
      <c r="I111" s="664">
        <v>1.5150000000000001</v>
      </c>
      <c r="J111" s="664">
        <v>100</v>
      </c>
      <c r="K111" s="665">
        <v>151.5</v>
      </c>
    </row>
    <row r="112" spans="1:11" ht="14.4" customHeight="1" x14ac:dyDescent="0.3">
      <c r="A112" s="660" t="s">
        <v>571</v>
      </c>
      <c r="B112" s="661" t="s">
        <v>572</v>
      </c>
      <c r="C112" s="662" t="s">
        <v>581</v>
      </c>
      <c r="D112" s="663" t="s">
        <v>2538</v>
      </c>
      <c r="E112" s="662" t="s">
        <v>4365</v>
      </c>
      <c r="F112" s="663" t="s">
        <v>4366</v>
      </c>
      <c r="G112" s="662" t="s">
        <v>4285</v>
      </c>
      <c r="H112" s="662" t="s">
        <v>4286</v>
      </c>
      <c r="I112" s="664">
        <v>2.0699999999999998</v>
      </c>
      <c r="J112" s="664">
        <v>50</v>
      </c>
      <c r="K112" s="665">
        <v>103.5</v>
      </c>
    </row>
    <row r="113" spans="1:11" ht="14.4" customHeight="1" x14ac:dyDescent="0.3">
      <c r="A113" s="660" t="s">
        <v>571</v>
      </c>
      <c r="B113" s="661" t="s">
        <v>572</v>
      </c>
      <c r="C113" s="662" t="s">
        <v>581</v>
      </c>
      <c r="D113" s="663" t="s">
        <v>2538</v>
      </c>
      <c r="E113" s="662" t="s">
        <v>4365</v>
      </c>
      <c r="F113" s="663" t="s">
        <v>4366</v>
      </c>
      <c r="G113" s="662" t="s">
        <v>4287</v>
      </c>
      <c r="H113" s="662" t="s">
        <v>4288</v>
      </c>
      <c r="I113" s="664">
        <v>3.37</v>
      </c>
      <c r="J113" s="664">
        <v>50</v>
      </c>
      <c r="K113" s="665">
        <v>168.5</v>
      </c>
    </row>
    <row r="114" spans="1:11" ht="14.4" customHeight="1" x14ac:dyDescent="0.3">
      <c r="A114" s="660" t="s">
        <v>571</v>
      </c>
      <c r="B114" s="661" t="s">
        <v>572</v>
      </c>
      <c r="C114" s="662" t="s">
        <v>581</v>
      </c>
      <c r="D114" s="663" t="s">
        <v>2538</v>
      </c>
      <c r="E114" s="662" t="s">
        <v>4365</v>
      </c>
      <c r="F114" s="663" t="s">
        <v>4366</v>
      </c>
      <c r="G114" s="662" t="s">
        <v>4289</v>
      </c>
      <c r="H114" s="662" t="s">
        <v>4290</v>
      </c>
      <c r="I114" s="664">
        <v>5.1749999999999998</v>
      </c>
      <c r="J114" s="664">
        <v>50</v>
      </c>
      <c r="K114" s="665">
        <v>258.75</v>
      </c>
    </row>
    <row r="115" spans="1:11" ht="14.4" customHeight="1" x14ac:dyDescent="0.3">
      <c r="A115" s="660" t="s">
        <v>571</v>
      </c>
      <c r="B115" s="661" t="s">
        <v>572</v>
      </c>
      <c r="C115" s="662" t="s">
        <v>581</v>
      </c>
      <c r="D115" s="663" t="s">
        <v>2538</v>
      </c>
      <c r="E115" s="662" t="s">
        <v>4365</v>
      </c>
      <c r="F115" s="663" t="s">
        <v>4366</v>
      </c>
      <c r="G115" s="662" t="s">
        <v>4155</v>
      </c>
      <c r="H115" s="662" t="s">
        <v>4156</v>
      </c>
      <c r="I115" s="664">
        <v>15.76</v>
      </c>
      <c r="J115" s="664">
        <v>10</v>
      </c>
      <c r="K115" s="665">
        <v>157.6</v>
      </c>
    </row>
    <row r="116" spans="1:11" ht="14.4" customHeight="1" x14ac:dyDescent="0.3">
      <c r="A116" s="660" t="s">
        <v>571</v>
      </c>
      <c r="B116" s="661" t="s">
        <v>572</v>
      </c>
      <c r="C116" s="662" t="s">
        <v>581</v>
      </c>
      <c r="D116" s="663" t="s">
        <v>2538</v>
      </c>
      <c r="E116" s="662" t="s">
        <v>4367</v>
      </c>
      <c r="F116" s="663" t="s">
        <v>4368</v>
      </c>
      <c r="G116" s="662" t="s">
        <v>4157</v>
      </c>
      <c r="H116" s="662" t="s">
        <v>4158</v>
      </c>
      <c r="I116" s="664">
        <v>15.92</v>
      </c>
      <c r="J116" s="664">
        <v>50</v>
      </c>
      <c r="K116" s="665">
        <v>796</v>
      </c>
    </row>
    <row r="117" spans="1:11" ht="14.4" customHeight="1" x14ac:dyDescent="0.3">
      <c r="A117" s="660" t="s">
        <v>571</v>
      </c>
      <c r="B117" s="661" t="s">
        <v>572</v>
      </c>
      <c r="C117" s="662" t="s">
        <v>581</v>
      </c>
      <c r="D117" s="663" t="s">
        <v>2538</v>
      </c>
      <c r="E117" s="662" t="s">
        <v>4367</v>
      </c>
      <c r="F117" s="663" t="s">
        <v>4368</v>
      </c>
      <c r="G117" s="662" t="s">
        <v>4159</v>
      </c>
      <c r="H117" s="662" t="s">
        <v>4160</v>
      </c>
      <c r="I117" s="664">
        <v>1.0950000000000002</v>
      </c>
      <c r="J117" s="664">
        <v>1500</v>
      </c>
      <c r="K117" s="665">
        <v>1640</v>
      </c>
    </row>
    <row r="118" spans="1:11" ht="14.4" customHeight="1" x14ac:dyDescent="0.3">
      <c r="A118" s="660" t="s">
        <v>571</v>
      </c>
      <c r="B118" s="661" t="s">
        <v>572</v>
      </c>
      <c r="C118" s="662" t="s">
        <v>581</v>
      </c>
      <c r="D118" s="663" t="s">
        <v>2538</v>
      </c>
      <c r="E118" s="662" t="s">
        <v>4367</v>
      </c>
      <c r="F118" s="663" t="s">
        <v>4368</v>
      </c>
      <c r="G118" s="662" t="s">
        <v>4163</v>
      </c>
      <c r="H118" s="662" t="s">
        <v>4164</v>
      </c>
      <c r="I118" s="664">
        <v>0.47499999999999998</v>
      </c>
      <c r="J118" s="664">
        <v>1000</v>
      </c>
      <c r="K118" s="665">
        <v>473</v>
      </c>
    </row>
    <row r="119" spans="1:11" ht="14.4" customHeight="1" x14ac:dyDescent="0.3">
      <c r="A119" s="660" t="s">
        <v>571</v>
      </c>
      <c r="B119" s="661" t="s">
        <v>572</v>
      </c>
      <c r="C119" s="662" t="s">
        <v>581</v>
      </c>
      <c r="D119" s="663" t="s">
        <v>2538</v>
      </c>
      <c r="E119" s="662" t="s">
        <v>4367</v>
      </c>
      <c r="F119" s="663" t="s">
        <v>4368</v>
      </c>
      <c r="G119" s="662" t="s">
        <v>4165</v>
      </c>
      <c r="H119" s="662" t="s">
        <v>4166</v>
      </c>
      <c r="I119" s="664">
        <v>0.67</v>
      </c>
      <c r="J119" s="664">
        <v>1200</v>
      </c>
      <c r="K119" s="665">
        <v>804</v>
      </c>
    </row>
    <row r="120" spans="1:11" ht="14.4" customHeight="1" x14ac:dyDescent="0.3">
      <c r="A120" s="660" t="s">
        <v>571</v>
      </c>
      <c r="B120" s="661" t="s">
        <v>572</v>
      </c>
      <c r="C120" s="662" t="s">
        <v>581</v>
      </c>
      <c r="D120" s="663" t="s">
        <v>2538</v>
      </c>
      <c r="E120" s="662" t="s">
        <v>4367</v>
      </c>
      <c r="F120" s="663" t="s">
        <v>4368</v>
      </c>
      <c r="G120" s="662" t="s">
        <v>4291</v>
      </c>
      <c r="H120" s="662" t="s">
        <v>4292</v>
      </c>
      <c r="I120" s="664">
        <v>22.53</v>
      </c>
      <c r="J120" s="664">
        <v>10</v>
      </c>
      <c r="K120" s="665">
        <v>225.3</v>
      </c>
    </row>
    <row r="121" spans="1:11" ht="14.4" customHeight="1" x14ac:dyDescent="0.3">
      <c r="A121" s="660" t="s">
        <v>571</v>
      </c>
      <c r="B121" s="661" t="s">
        <v>572</v>
      </c>
      <c r="C121" s="662" t="s">
        <v>581</v>
      </c>
      <c r="D121" s="663" t="s">
        <v>2538</v>
      </c>
      <c r="E121" s="662" t="s">
        <v>4367</v>
      </c>
      <c r="F121" s="663" t="s">
        <v>4368</v>
      </c>
      <c r="G121" s="662" t="s">
        <v>4167</v>
      </c>
      <c r="H121" s="662" t="s">
        <v>4168</v>
      </c>
      <c r="I121" s="664">
        <v>6.23</v>
      </c>
      <c r="J121" s="664">
        <v>10</v>
      </c>
      <c r="K121" s="665">
        <v>62.3</v>
      </c>
    </row>
    <row r="122" spans="1:11" ht="14.4" customHeight="1" x14ac:dyDescent="0.3">
      <c r="A122" s="660" t="s">
        <v>571</v>
      </c>
      <c r="B122" s="661" t="s">
        <v>572</v>
      </c>
      <c r="C122" s="662" t="s">
        <v>581</v>
      </c>
      <c r="D122" s="663" t="s">
        <v>2538</v>
      </c>
      <c r="E122" s="662" t="s">
        <v>4367</v>
      </c>
      <c r="F122" s="663" t="s">
        <v>4368</v>
      </c>
      <c r="G122" s="662" t="s">
        <v>4171</v>
      </c>
      <c r="H122" s="662" t="s">
        <v>4172</v>
      </c>
      <c r="I122" s="664">
        <v>2.46</v>
      </c>
      <c r="J122" s="664">
        <v>300</v>
      </c>
      <c r="K122" s="665">
        <v>738</v>
      </c>
    </row>
    <row r="123" spans="1:11" ht="14.4" customHeight="1" x14ac:dyDescent="0.3">
      <c r="A123" s="660" t="s">
        <v>571</v>
      </c>
      <c r="B123" s="661" t="s">
        <v>572</v>
      </c>
      <c r="C123" s="662" t="s">
        <v>581</v>
      </c>
      <c r="D123" s="663" t="s">
        <v>2538</v>
      </c>
      <c r="E123" s="662" t="s">
        <v>4367</v>
      </c>
      <c r="F123" s="663" t="s">
        <v>4368</v>
      </c>
      <c r="G123" s="662" t="s">
        <v>4173</v>
      </c>
      <c r="H123" s="662" t="s">
        <v>4174</v>
      </c>
      <c r="I123" s="664">
        <v>5.56</v>
      </c>
      <c r="J123" s="664">
        <v>50</v>
      </c>
      <c r="K123" s="665">
        <v>278</v>
      </c>
    </row>
    <row r="124" spans="1:11" ht="14.4" customHeight="1" x14ac:dyDescent="0.3">
      <c r="A124" s="660" t="s">
        <v>571</v>
      </c>
      <c r="B124" s="661" t="s">
        <v>572</v>
      </c>
      <c r="C124" s="662" t="s">
        <v>581</v>
      </c>
      <c r="D124" s="663" t="s">
        <v>2538</v>
      </c>
      <c r="E124" s="662" t="s">
        <v>4367</v>
      </c>
      <c r="F124" s="663" t="s">
        <v>4368</v>
      </c>
      <c r="G124" s="662" t="s">
        <v>4177</v>
      </c>
      <c r="H124" s="662" t="s">
        <v>4178</v>
      </c>
      <c r="I124" s="664">
        <v>1.98</v>
      </c>
      <c r="J124" s="664">
        <v>250</v>
      </c>
      <c r="K124" s="665">
        <v>495</v>
      </c>
    </row>
    <row r="125" spans="1:11" ht="14.4" customHeight="1" x14ac:dyDescent="0.3">
      <c r="A125" s="660" t="s">
        <v>571</v>
      </c>
      <c r="B125" s="661" t="s">
        <v>572</v>
      </c>
      <c r="C125" s="662" t="s">
        <v>581</v>
      </c>
      <c r="D125" s="663" t="s">
        <v>2538</v>
      </c>
      <c r="E125" s="662" t="s">
        <v>4367</v>
      </c>
      <c r="F125" s="663" t="s">
        <v>4368</v>
      </c>
      <c r="G125" s="662" t="s">
        <v>4179</v>
      </c>
      <c r="H125" s="662" t="s">
        <v>4180</v>
      </c>
      <c r="I125" s="664">
        <v>1.88</v>
      </c>
      <c r="J125" s="664">
        <v>50</v>
      </c>
      <c r="K125" s="665">
        <v>91.93</v>
      </c>
    </row>
    <row r="126" spans="1:11" ht="14.4" customHeight="1" x14ac:dyDescent="0.3">
      <c r="A126" s="660" t="s">
        <v>571</v>
      </c>
      <c r="B126" s="661" t="s">
        <v>572</v>
      </c>
      <c r="C126" s="662" t="s">
        <v>581</v>
      </c>
      <c r="D126" s="663" t="s">
        <v>2538</v>
      </c>
      <c r="E126" s="662" t="s">
        <v>4367</v>
      </c>
      <c r="F126" s="663" t="s">
        <v>4368</v>
      </c>
      <c r="G126" s="662" t="s">
        <v>4181</v>
      </c>
      <c r="H126" s="662" t="s">
        <v>4182</v>
      </c>
      <c r="I126" s="664">
        <v>3.01</v>
      </c>
      <c r="J126" s="664">
        <v>200</v>
      </c>
      <c r="K126" s="665">
        <v>602</v>
      </c>
    </row>
    <row r="127" spans="1:11" ht="14.4" customHeight="1" x14ac:dyDescent="0.3">
      <c r="A127" s="660" t="s">
        <v>571</v>
      </c>
      <c r="B127" s="661" t="s">
        <v>572</v>
      </c>
      <c r="C127" s="662" t="s">
        <v>581</v>
      </c>
      <c r="D127" s="663" t="s">
        <v>2538</v>
      </c>
      <c r="E127" s="662" t="s">
        <v>4367</v>
      </c>
      <c r="F127" s="663" t="s">
        <v>4368</v>
      </c>
      <c r="G127" s="662" t="s">
        <v>4293</v>
      </c>
      <c r="H127" s="662" t="s">
        <v>4294</v>
      </c>
      <c r="I127" s="664">
        <v>1.92</v>
      </c>
      <c r="J127" s="664">
        <v>150</v>
      </c>
      <c r="K127" s="665">
        <v>288</v>
      </c>
    </row>
    <row r="128" spans="1:11" ht="14.4" customHeight="1" x14ac:dyDescent="0.3">
      <c r="A128" s="660" t="s">
        <v>571</v>
      </c>
      <c r="B128" s="661" t="s">
        <v>572</v>
      </c>
      <c r="C128" s="662" t="s">
        <v>581</v>
      </c>
      <c r="D128" s="663" t="s">
        <v>2538</v>
      </c>
      <c r="E128" s="662" t="s">
        <v>4367</v>
      </c>
      <c r="F128" s="663" t="s">
        <v>4368</v>
      </c>
      <c r="G128" s="662" t="s">
        <v>4295</v>
      </c>
      <c r="H128" s="662" t="s">
        <v>4296</v>
      </c>
      <c r="I128" s="664">
        <v>2.4300000000000002</v>
      </c>
      <c r="J128" s="664">
        <v>50</v>
      </c>
      <c r="K128" s="665">
        <v>121.5</v>
      </c>
    </row>
    <row r="129" spans="1:11" ht="14.4" customHeight="1" x14ac:dyDescent="0.3">
      <c r="A129" s="660" t="s">
        <v>571</v>
      </c>
      <c r="B129" s="661" t="s">
        <v>572</v>
      </c>
      <c r="C129" s="662" t="s">
        <v>581</v>
      </c>
      <c r="D129" s="663" t="s">
        <v>2538</v>
      </c>
      <c r="E129" s="662" t="s">
        <v>4367</v>
      </c>
      <c r="F129" s="663" t="s">
        <v>4368</v>
      </c>
      <c r="G129" s="662" t="s">
        <v>4183</v>
      </c>
      <c r="H129" s="662" t="s">
        <v>4184</v>
      </c>
      <c r="I129" s="664">
        <v>4.82</v>
      </c>
      <c r="J129" s="664">
        <v>100</v>
      </c>
      <c r="K129" s="665">
        <v>482</v>
      </c>
    </row>
    <row r="130" spans="1:11" ht="14.4" customHeight="1" x14ac:dyDescent="0.3">
      <c r="A130" s="660" t="s">
        <v>571</v>
      </c>
      <c r="B130" s="661" t="s">
        <v>572</v>
      </c>
      <c r="C130" s="662" t="s">
        <v>581</v>
      </c>
      <c r="D130" s="663" t="s">
        <v>2538</v>
      </c>
      <c r="E130" s="662" t="s">
        <v>4367</v>
      </c>
      <c r="F130" s="663" t="s">
        <v>4368</v>
      </c>
      <c r="G130" s="662" t="s">
        <v>4185</v>
      </c>
      <c r="H130" s="662" t="s">
        <v>4186</v>
      </c>
      <c r="I130" s="664">
        <v>1.4999999999999999E-2</v>
      </c>
      <c r="J130" s="664">
        <v>500</v>
      </c>
      <c r="K130" s="665">
        <v>8</v>
      </c>
    </row>
    <row r="131" spans="1:11" ht="14.4" customHeight="1" x14ac:dyDescent="0.3">
      <c r="A131" s="660" t="s">
        <v>571</v>
      </c>
      <c r="B131" s="661" t="s">
        <v>572</v>
      </c>
      <c r="C131" s="662" t="s">
        <v>581</v>
      </c>
      <c r="D131" s="663" t="s">
        <v>2538</v>
      </c>
      <c r="E131" s="662" t="s">
        <v>4367</v>
      </c>
      <c r="F131" s="663" t="s">
        <v>4368</v>
      </c>
      <c r="G131" s="662" t="s">
        <v>4189</v>
      </c>
      <c r="H131" s="662" t="s">
        <v>4190</v>
      </c>
      <c r="I131" s="664">
        <v>2.16</v>
      </c>
      <c r="J131" s="664">
        <v>200</v>
      </c>
      <c r="K131" s="665">
        <v>432</v>
      </c>
    </row>
    <row r="132" spans="1:11" ht="14.4" customHeight="1" x14ac:dyDescent="0.3">
      <c r="A132" s="660" t="s">
        <v>571</v>
      </c>
      <c r="B132" s="661" t="s">
        <v>572</v>
      </c>
      <c r="C132" s="662" t="s">
        <v>581</v>
      </c>
      <c r="D132" s="663" t="s">
        <v>2538</v>
      </c>
      <c r="E132" s="662" t="s">
        <v>4367</v>
      </c>
      <c r="F132" s="663" t="s">
        <v>4368</v>
      </c>
      <c r="G132" s="662" t="s">
        <v>4297</v>
      </c>
      <c r="H132" s="662" t="s">
        <v>4298</v>
      </c>
      <c r="I132" s="664">
        <v>6.05</v>
      </c>
      <c r="J132" s="664">
        <v>10</v>
      </c>
      <c r="K132" s="665">
        <v>60.5</v>
      </c>
    </row>
    <row r="133" spans="1:11" ht="14.4" customHeight="1" x14ac:dyDescent="0.3">
      <c r="A133" s="660" t="s">
        <v>571</v>
      </c>
      <c r="B133" s="661" t="s">
        <v>572</v>
      </c>
      <c r="C133" s="662" t="s">
        <v>581</v>
      </c>
      <c r="D133" s="663" t="s">
        <v>2538</v>
      </c>
      <c r="E133" s="662" t="s">
        <v>4367</v>
      </c>
      <c r="F133" s="663" t="s">
        <v>4368</v>
      </c>
      <c r="G133" s="662" t="s">
        <v>4197</v>
      </c>
      <c r="H133" s="662" t="s">
        <v>4198</v>
      </c>
      <c r="I133" s="664">
        <v>5.13</v>
      </c>
      <c r="J133" s="664">
        <v>200</v>
      </c>
      <c r="K133" s="665">
        <v>1026</v>
      </c>
    </row>
    <row r="134" spans="1:11" ht="14.4" customHeight="1" x14ac:dyDescent="0.3">
      <c r="A134" s="660" t="s">
        <v>571</v>
      </c>
      <c r="B134" s="661" t="s">
        <v>572</v>
      </c>
      <c r="C134" s="662" t="s">
        <v>581</v>
      </c>
      <c r="D134" s="663" t="s">
        <v>2538</v>
      </c>
      <c r="E134" s="662" t="s">
        <v>4367</v>
      </c>
      <c r="F134" s="663" t="s">
        <v>4368</v>
      </c>
      <c r="G134" s="662" t="s">
        <v>4199</v>
      </c>
      <c r="H134" s="662" t="s">
        <v>4200</v>
      </c>
      <c r="I134" s="664">
        <v>17.98</v>
      </c>
      <c r="J134" s="664">
        <v>350</v>
      </c>
      <c r="K134" s="665">
        <v>6293</v>
      </c>
    </row>
    <row r="135" spans="1:11" ht="14.4" customHeight="1" x14ac:dyDescent="0.3">
      <c r="A135" s="660" t="s">
        <v>571</v>
      </c>
      <c r="B135" s="661" t="s">
        <v>572</v>
      </c>
      <c r="C135" s="662" t="s">
        <v>581</v>
      </c>
      <c r="D135" s="663" t="s">
        <v>2538</v>
      </c>
      <c r="E135" s="662" t="s">
        <v>4367</v>
      </c>
      <c r="F135" s="663" t="s">
        <v>4368</v>
      </c>
      <c r="G135" s="662" t="s">
        <v>4203</v>
      </c>
      <c r="H135" s="662" t="s">
        <v>4204</v>
      </c>
      <c r="I135" s="664">
        <v>15.004999999999999</v>
      </c>
      <c r="J135" s="664">
        <v>60</v>
      </c>
      <c r="K135" s="665">
        <v>900.4</v>
      </c>
    </row>
    <row r="136" spans="1:11" ht="14.4" customHeight="1" x14ac:dyDescent="0.3">
      <c r="A136" s="660" t="s">
        <v>571</v>
      </c>
      <c r="B136" s="661" t="s">
        <v>572</v>
      </c>
      <c r="C136" s="662" t="s">
        <v>581</v>
      </c>
      <c r="D136" s="663" t="s">
        <v>2538</v>
      </c>
      <c r="E136" s="662" t="s">
        <v>4367</v>
      </c>
      <c r="F136" s="663" t="s">
        <v>4368</v>
      </c>
      <c r="G136" s="662" t="s">
        <v>4205</v>
      </c>
      <c r="H136" s="662" t="s">
        <v>4206</v>
      </c>
      <c r="I136" s="664">
        <v>12.1</v>
      </c>
      <c r="J136" s="664">
        <v>60</v>
      </c>
      <c r="K136" s="665">
        <v>726</v>
      </c>
    </row>
    <row r="137" spans="1:11" ht="14.4" customHeight="1" x14ac:dyDescent="0.3">
      <c r="A137" s="660" t="s">
        <v>571</v>
      </c>
      <c r="B137" s="661" t="s">
        <v>572</v>
      </c>
      <c r="C137" s="662" t="s">
        <v>581</v>
      </c>
      <c r="D137" s="663" t="s">
        <v>2538</v>
      </c>
      <c r="E137" s="662" t="s">
        <v>4367</v>
      </c>
      <c r="F137" s="663" t="s">
        <v>4368</v>
      </c>
      <c r="G137" s="662" t="s">
        <v>4207</v>
      </c>
      <c r="H137" s="662" t="s">
        <v>4208</v>
      </c>
      <c r="I137" s="664">
        <v>2.5149999999999997</v>
      </c>
      <c r="J137" s="664">
        <v>300</v>
      </c>
      <c r="K137" s="665">
        <v>754</v>
      </c>
    </row>
    <row r="138" spans="1:11" ht="14.4" customHeight="1" x14ac:dyDescent="0.3">
      <c r="A138" s="660" t="s">
        <v>571</v>
      </c>
      <c r="B138" s="661" t="s">
        <v>572</v>
      </c>
      <c r="C138" s="662" t="s">
        <v>581</v>
      </c>
      <c r="D138" s="663" t="s">
        <v>2538</v>
      </c>
      <c r="E138" s="662" t="s">
        <v>4367</v>
      </c>
      <c r="F138" s="663" t="s">
        <v>4368</v>
      </c>
      <c r="G138" s="662" t="s">
        <v>4209</v>
      </c>
      <c r="H138" s="662" t="s">
        <v>4210</v>
      </c>
      <c r="I138" s="664">
        <v>1.94</v>
      </c>
      <c r="J138" s="664">
        <v>400</v>
      </c>
      <c r="K138" s="665">
        <v>776</v>
      </c>
    </row>
    <row r="139" spans="1:11" ht="14.4" customHeight="1" x14ac:dyDescent="0.3">
      <c r="A139" s="660" t="s">
        <v>571</v>
      </c>
      <c r="B139" s="661" t="s">
        <v>572</v>
      </c>
      <c r="C139" s="662" t="s">
        <v>581</v>
      </c>
      <c r="D139" s="663" t="s">
        <v>2538</v>
      </c>
      <c r="E139" s="662" t="s">
        <v>4367</v>
      </c>
      <c r="F139" s="663" t="s">
        <v>4368</v>
      </c>
      <c r="G139" s="662" t="s">
        <v>4211</v>
      </c>
      <c r="H139" s="662" t="s">
        <v>4212</v>
      </c>
      <c r="I139" s="664">
        <v>5.2</v>
      </c>
      <c r="J139" s="664">
        <v>10</v>
      </c>
      <c r="K139" s="665">
        <v>52</v>
      </c>
    </row>
    <row r="140" spans="1:11" ht="14.4" customHeight="1" x14ac:dyDescent="0.3">
      <c r="A140" s="660" t="s">
        <v>571</v>
      </c>
      <c r="B140" s="661" t="s">
        <v>572</v>
      </c>
      <c r="C140" s="662" t="s">
        <v>581</v>
      </c>
      <c r="D140" s="663" t="s">
        <v>2538</v>
      </c>
      <c r="E140" s="662" t="s">
        <v>4367</v>
      </c>
      <c r="F140" s="663" t="s">
        <v>4368</v>
      </c>
      <c r="G140" s="662" t="s">
        <v>4213</v>
      </c>
      <c r="H140" s="662" t="s">
        <v>4214</v>
      </c>
      <c r="I140" s="664">
        <v>13.2</v>
      </c>
      <c r="J140" s="664">
        <v>10</v>
      </c>
      <c r="K140" s="665">
        <v>132</v>
      </c>
    </row>
    <row r="141" spans="1:11" ht="14.4" customHeight="1" x14ac:dyDescent="0.3">
      <c r="A141" s="660" t="s">
        <v>571</v>
      </c>
      <c r="B141" s="661" t="s">
        <v>572</v>
      </c>
      <c r="C141" s="662" t="s">
        <v>581</v>
      </c>
      <c r="D141" s="663" t="s">
        <v>2538</v>
      </c>
      <c r="E141" s="662" t="s">
        <v>4367</v>
      </c>
      <c r="F141" s="663" t="s">
        <v>4368</v>
      </c>
      <c r="G141" s="662" t="s">
        <v>4215</v>
      </c>
      <c r="H141" s="662" t="s">
        <v>4216</v>
      </c>
      <c r="I141" s="664">
        <v>13.2</v>
      </c>
      <c r="J141" s="664">
        <v>10</v>
      </c>
      <c r="K141" s="665">
        <v>132</v>
      </c>
    </row>
    <row r="142" spans="1:11" ht="14.4" customHeight="1" x14ac:dyDescent="0.3">
      <c r="A142" s="660" t="s">
        <v>571</v>
      </c>
      <c r="B142" s="661" t="s">
        <v>572</v>
      </c>
      <c r="C142" s="662" t="s">
        <v>581</v>
      </c>
      <c r="D142" s="663" t="s">
        <v>2538</v>
      </c>
      <c r="E142" s="662" t="s">
        <v>4367</v>
      </c>
      <c r="F142" s="663" t="s">
        <v>4368</v>
      </c>
      <c r="G142" s="662" t="s">
        <v>4299</v>
      </c>
      <c r="H142" s="662" t="s">
        <v>4300</v>
      </c>
      <c r="I142" s="664">
        <v>13.21</v>
      </c>
      <c r="J142" s="664">
        <v>10</v>
      </c>
      <c r="K142" s="665">
        <v>132.1</v>
      </c>
    </row>
    <row r="143" spans="1:11" ht="14.4" customHeight="1" x14ac:dyDescent="0.3">
      <c r="A143" s="660" t="s">
        <v>571</v>
      </c>
      <c r="B143" s="661" t="s">
        <v>572</v>
      </c>
      <c r="C143" s="662" t="s">
        <v>581</v>
      </c>
      <c r="D143" s="663" t="s">
        <v>2538</v>
      </c>
      <c r="E143" s="662" t="s">
        <v>4367</v>
      </c>
      <c r="F143" s="663" t="s">
        <v>4368</v>
      </c>
      <c r="G143" s="662" t="s">
        <v>4301</v>
      </c>
      <c r="H143" s="662" t="s">
        <v>4302</v>
      </c>
      <c r="I143" s="664">
        <v>1.55</v>
      </c>
      <c r="J143" s="664">
        <v>150</v>
      </c>
      <c r="K143" s="665">
        <v>232.5</v>
      </c>
    </row>
    <row r="144" spans="1:11" ht="14.4" customHeight="1" x14ac:dyDescent="0.3">
      <c r="A144" s="660" t="s">
        <v>571</v>
      </c>
      <c r="B144" s="661" t="s">
        <v>572</v>
      </c>
      <c r="C144" s="662" t="s">
        <v>581</v>
      </c>
      <c r="D144" s="663" t="s">
        <v>2538</v>
      </c>
      <c r="E144" s="662" t="s">
        <v>4367</v>
      </c>
      <c r="F144" s="663" t="s">
        <v>4368</v>
      </c>
      <c r="G144" s="662" t="s">
        <v>4217</v>
      </c>
      <c r="H144" s="662" t="s">
        <v>4218</v>
      </c>
      <c r="I144" s="664">
        <v>21.24</v>
      </c>
      <c r="J144" s="664">
        <v>10</v>
      </c>
      <c r="K144" s="665">
        <v>212.4</v>
      </c>
    </row>
    <row r="145" spans="1:11" ht="14.4" customHeight="1" x14ac:dyDescent="0.3">
      <c r="A145" s="660" t="s">
        <v>571</v>
      </c>
      <c r="B145" s="661" t="s">
        <v>572</v>
      </c>
      <c r="C145" s="662" t="s">
        <v>581</v>
      </c>
      <c r="D145" s="663" t="s">
        <v>2538</v>
      </c>
      <c r="E145" s="662" t="s">
        <v>4367</v>
      </c>
      <c r="F145" s="663" t="s">
        <v>4368</v>
      </c>
      <c r="G145" s="662" t="s">
        <v>4221</v>
      </c>
      <c r="H145" s="662" t="s">
        <v>4222</v>
      </c>
      <c r="I145" s="664">
        <v>21.23</v>
      </c>
      <c r="J145" s="664">
        <v>30</v>
      </c>
      <c r="K145" s="665">
        <v>636.90000000000009</v>
      </c>
    </row>
    <row r="146" spans="1:11" ht="14.4" customHeight="1" x14ac:dyDescent="0.3">
      <c r="A146" s="660" t="s">
        <v>571</v>
      </c>
      <c r="B146" s="661" t="s">
        <v>572</v>
      </c>
      <c r="C146" s="662" t="s">
        <v>581</v>
      </c>
      <c r="D146" s="663" t="s">
        <v>2538</v>
      </c>
      <c r="E146" s="662" t="s">
        <v>4367</v>
      </c>
      <c r="F146" s="663" t="s">
        <v>4368</v>
      </c>
      <c r="G146" s="662" t="s">
        <v>4223</v>
      </c>
      <c r="H146" s="662" t="s">
        <v>4224</v>
      </c>
      <c r="I146" s="664">
        <v>10.524999999999999</v>
      </c>
      <c r="J146" s="664">
        <v>15</v>
      </c>
      <c r="K146" s="665">
        <v>157.85</v>
      </c>
    </row>
    <row r="147" spans="1:11" ht="14.4" customHeight="1" x14ac:dyDescent="0.3">
      <c r="A147" s="660" t="s">
        <v>571</v>
      </c>
      <c r="B147" s="661" t="s">
        <v>572</v>
      </c>
      <c r="C147" s="662" t="s">
        <v>581</v>
      </c>
      <c r="D147" s="663" t="s">
        <v>2538</v>
      </c>
      <c r="E147" s="662" t="s">
        <v>4367</v>
      </c>
      <c r="F147" s="663" t="s">
        <v>4368</v>
      </c>
      <c r="G147" s="662" t="s">
        <v>4227</v>
      </c>
      <c r="H147" s="662" t="s">
        <v>4228</v>
      </c>
      <c r="I147" s="664">
        <v>0.47499999999999998</v>
      </c>
      <c r="J147" s="664">
        <v>300</v>
      </c>
      <c r="K147" s="665">
        <v>142</v>
      </c>
    </row>
    <row r="148" spans="1:11" ht="14.4" customHeight="1" x14ac:dyDescent="0.3">
      <c r="A148" s="660" t="s">
        <v>571</v>
      </c>
      <c r="B148" s="661" t="s">
        <v>572</v>
      </c>
      <c r="C148" s="662" t="s">
        <v>581</v>
      </c>
      <c r="D148" s="663" t="s">
        <v>2538</v>
      </c>
      <c r="E148" s="662" t="s">
        <v>4367</v>
      </c>
      <c r="F148" s="663" t="s">
        <v>4368</v>
      </c>
      <c r="G148" s="662" t="s">
        <v>4229</v>
      </c>
      <c r="H148" s="662" t="s">
        <v>4230</v>
      </c>
      <c r="I148" s="664">
        <v>9.6</v>
      </c>
      <c r="J148" s="664">
        <v>400</v>
      </c>
      <c r="K148" s="665">
        <v>3840</v>
      </c>
    </row>
    <row r="149" spans="1:11" ht="14.4" customHeight="1" x14ac:dyDescent="0.3">
      <c r="A149" s="660" t="s">
        <v>571</v>
      </c>
      <c r="B149" s="661" t="s">
        <v>572</v>
      </c>
      <c r="C149" s="662" t="s">
        <v>581</v>
      </c>
      <c r="D149" s="663" t="s">
        <v>2538</v>
      </c>
      <c r="E149" s="662" t="s">
        <v>4367</v>
      </c>
      <c r="F149" s="663" t="s">
        <v>4368</v>
      </c>
      <c r="G149" s="662" t="s">
        <v>4231</v>
      </c>
      <c r="H149" s="662" t="s">
        <v>4232</v>
      </c>
      <c r="I149" s="664">
        <v>9.1999999999999993</v>
      </c>
      <c r="J149" s="664">
        <v>250</v>
      </c>
      <c r="K149" s="665">
        <v>2300</v>
      </c>
    </row>
    <row r="150" spans="1:11" ht="14.4" customHeight="1" x14ac:dyDescent="0.3">
      <c r="A150" s="660" t="s">
        <v>571</v>
      </c>
      <c r="B150" s="661" t="s">
        <v>572</v>
      </c>
      <c r="C150" s="662" t="s">
        <v>581</v>
      </c>
      <c r="D150" s="663" t="s">
        <v>2538</v>
      </c>
      <c r="E150" s="662" t="s">
        <v>4367</v>
      </c>
      <c r="F150" s="663" t="s">
        <v>4368</v>
      </c>
      <c r="G150" s="662" t="s">
        <v>4233</v>
      </c>
      <c r="H150" s="662" t="s">
        <v>4234</v>
      </c>
      <c r="I150" s="664">
        <v>172.5</v>
      </c>
      <c r="J150" s="664">
        <v>2</v>
      </c>
      <c r="K150" s="665">
        <v>345</v>
      </c>
    </row>
    <row r="151" spans="1:11" ht="14.4" customHeight="1" x14ac:dyDescent="0.3">
      <c r="A151" s="660" t="s">
        <v>571</v>
      </c>
      <c r="B151" s="661" t="s">
        <v>572</v>
      </c>
      <c r="C151" s="662" t="s">
        <v>581</v>
      </c>
      <c r="D151" s="663" t="s">
        <v>2538</v>
      </c>
      <c r="E151" s="662" t="s">
        <v>4369</v>
      </c>
      <c r="F151" s="663" t="s">
        <v>4370</v>
      </c>
      <c r="G151" s="662" t="s">
        <v>4235</v>
      </c>
      <c r="H151" s="662" t="s">
        <v>4236</v>
      </c>
      <c r="I151" s="664">
        <v>8.1649999999999991</v>
      </c>
      <c r="J151" s="664">
        <v>1400</v>
      </c>
      <c r="K151" s="665">
        <v>11431</v>
      </c>
    </row>
    <row r="152" spans="1:11" ht="14.4" customHeight="1" x14ac:dyDescent="0.3">
      <c r="A152" s="660" t="s">
        <v>571</v>
      </c>
      <c r="B152" s="661" t="s">
        <v>572</v>
      </c>
      <c r="C152" s="662" t="s">
        <v>581</v>
      </c>
      <c r="D152" s="663" t="s">
        <v>2538</v>
      </c>
      <c r="E152" s="662" t="s">
        <v>4369</v>
      </c>
      <c r="F152" s="663" t="s">
        <v>4370</v>
      </c>
      <c r="G152" s="662" t="s">
        <v>4237</v>
      </c>
      <c r="H152" s="662" t="s">
        <v>4238</v>
      </c>
      <c r="I152" s="664">
        <v>12.756666666666666</v>
      </c>
      <c r="J152" s="664">
        <v>150</v>
      </c>
      <c r="K152" s="665">
        <v>1912.1</v>
      </c>
    </row>
    <row r="153" spans="1:11" ht="14.4" customHeight="1" x14ac:dyDescent="0.3">
      <c r="A153" s="660" t="s">
        <v>571</v>
      </c>
      <c r="B153" s="661" t="s">
        <v>572</v>
      </c>
      <c r="C153" s="662" t="s">
        <v>581</v>
      </c>
      <c r="D153" s="663" t="s">
        <v>2538</v>
      </c>
      <c r="E153" s="662" t="s">
        <v>4371</v>
      </c>
      <c r="F153" s="663" t="s">
        <v>4372</v>
      </c>
      <c r="G153" s="662" t="s">
        <v>4303</v>
      </c>
      <c r="H153" s="662" t="s">
        <v>4304</v>
      </c>
      <c r="I153" s="664">
        <v>0.3</v>
      </c>
      <c r="J153" s="664">
        <v>50</v>
      </c>
      <c r="K153" s="665">
        <v>15</v>
      </c>
    </row>
    <row r="154" spans="1:11" ht="14.4" customHeight="1" x14ac:dyDescent="0.3">
      <c r="A154" s="660" t="s">
        <v>571</v>
      </c>
      <c r="B154" s="661" t="s">
        <v>572</v>
      </c>
      <c r="C154" s="662" t="s">
        <v>581</v>
      </c>
      <c r="D154" s="663" t="s">
        <v>2538</v>
      </c>
      <c r="E154" s="662" t="s">
        <v>4371</v>
      </c>
      <c r="F154" s="663" t="s">
        <v>4372</v>
      </c>
      <c r="G154" s="662" t="s">
        <v>4241</v>
      </c>
      <c r="H154" s="662" t="s">
        <v>4242</v>
      </c>
      <c r="I154" s="664">
        <v>0.3</v>
      </c>
      <c r="J154" s="664">
        <v>400</v>
      </c>
      <c r="K154" s="665">
        <v>120</v>
      </c>
    </row>
    <row r="155" spans="1:11" ht="14.4" customHeight="1" x14ac:dyDescent="0.3">
      <c r="A155" s="660" t="s">
        <v>571</v>
      </c>
      <c r="B155" s="661" t="s">
        <v>572</v>
      </c>
      <c r="C155" s="662" t="s">
        <v>581</v>
      </c>
      <c r="D155" s="663" t="s">
        <v>2538</v>
      </c>
      <c r="E155" s="662" t="s">
        <v>4371</v>
      </c>
      <c r="F155" s="663" t="s">
        <v>4372</v>
      </c>
      <c r="G155" s="662" t="s">
        <v>4245</v>
      </c>
      <c r="H155" s="662" t="s">
        <v>4246</v>
      </c>
      <c r="I155" s="664">
        <v>0.31</v>
      </c>
      <c r="J155" s="664">
        <v>200</v>
      </c>
      <c r="K155" s="665">
        <v>62</v>
      </c>
    </row>
    <row r="156" spans="1:11" ht="14.4" customHeight="1" x14ac:dyDescent="0.3">
      <c r="A156" s="660" t="s">
        <v>571</v>
      </c>
      <c r="B156" s="661" t="s">
        <v>572</v>
      </c>
      <c r="C156" s="662" t="s">
        <v>581</v>
      </c>
      <c r="D156" s="663" t="s">
        <v>2538</v>
      </c>
      <c r="E156" s="662" t="s">
        <v>4371</v>
      </c>
      <c r="F156" s="663" t="s">
        <v>4372</v>
      </c>
      <c r="G156" s="662" t="s">
        <v>4247</v>
      </c>
      <c r="H156" s="662" t="s">
        <v>4248</v>
      </c>
      <c r="I156" s="664">
        <v>0.48</v>
      </c>
      <c r="J156" s="664">
        <v>200</v>
      </c>
      <c r="K156" s="665">
        <v>96</v>
      </c>
    </row>
    <row r="157" spans="1:11" ht="14.4" customHeight="1" x14ac:dyDescent="0.3">
      <c r="A157" s="660" t="s">
        <v>571</v>
      </c>
      <c r="B157" s="661" t="s">
        <v>572</v>
      </c>
      <c r="C157" s="662" t="s">
        <v>581</v>
      </c>
      <c r="D157" s="663" t="s">
        <v>2538</v>
      </c>
      <c r="E157" s="662" t="s">
        <v>4371</v>
      </c>
      <c r="F157" s="663" t="s">
        <v>4372</v>
      </c>
      <c r="G157" s="662" t="s">
        <v>4249</v>
      </c>
      <c r="H157" s="662" t="s">
        <v>4250</v>
      </c>
      <c r="I157" s="664">
        <v>0.48666666666666664</v>
      </c>
      <c r="J157" s="664">
        <v>2200</v>
      </c>
      <c r="K157" s="665">
        <v>1072</v>
      </c>
    </row>
    <row r="158" spans="1:11" ht="14.4" customHeight="1" x14ac:dyDescent="0.3">
      <c r="A158" s="660" t="s">
        <v>571</v>
      </c>
      <c r="B158" s="661" t="s">
        <v>572</v>
      </c>
      <c r="C158" s="662" t="s">
        <v>581</v>
      </c>
      <c r="D158" s="663" t="s">
        <v>2538</v>
      </c>
      <c r="E158" s="662" t="s">
        <v>4371</v>
      </c>
      <c r="F158" s="663" t="s">
        <v>4372</v>
      </c>
      <c r="G158" s="662" t="s">
        <v>4255</v>
      </c>
      <c r="H158" s="662" t="s">
        <v>4256</v>
      </c>
      <c r="I158" s="664">
        <v>1.7766666666666666</v>
      </c>
      <c r="J158" s="664">
        <v>500</v>
      </c>
      <c r="K158" s="665">
        <v>887</v>
      </c>
    </row>
    <row r="159" spans="1:11" ht="14.4" customHeight="1" x14ac:dyDescent="0.3">
      <c r="A159" s="660" t="s">
        <v>571</v>
      </c>
      <c r="B159" s="661" t="s">
        <v>572</v>
      </c>
      <c r="C159" s="662" t="s">
        <v>581</v>
      </c>
      <c r="D159" s="663" t="s">
        <v>2538</v>
      </c>
      <c r="E159" s="662" t="s">
        <v>4373</v>
      </c>
      <c r="F159" s="663" t="s">
        <v>4374</v>
      </c>
      <c r="G159" s="662" t="s">
        <v>4305</v>
      </c>
      <c r="H159" s="662" t="s">
        <v>4306</v>
      </c>
      <c r="I159" s="664">
        <v>11.01</v>
      </c>
      <c r="J159" s="664">
        <v>15</v>
      </c>
      <c r="K159" s="665">
        <v>165.15</v>
      </c>
    </row>
    <row r="160" spans="1:11" ht="14.4" customHeight="1" x14ac:dyDescent="0.3">
      <c r="A160" s="660" t="s">
        <v>571</v>
      </c>
      <c r="B160" s="661" t="s">
        <v>572</v>
      </c>
      <c r="C160" s="662" t="s">
        <v>581</v>
      </c>
      <c r="D160" s="663" t="s">
        <v>2538</v>
      </c>
      <c r="E160" s="662" t="s">
        <v>4373</v>
      </c>
      <c r="F160" s="663" t="s">
        <v>4374</v>
      </c>
      <c r="G160" s="662" t="s">
        <v>4267</v>
      </c>
      <c r="H160" s="662" t="s">
        <v>4268</v>
      </c>
      <c r="I160" s="664">
        <v>0.71</v>
      </c>
      <c r="J160" s="664">
        <v>5600</v>
      </c>
      <c r="K160" s="665">
        <v>3976</v>
      </c>
    </row>
    <row r="161" spans="1:11" ht="14.4" customHeight="1" x14ac:dyDescent="0.3">
      <c r="A161" s="660" t="s">
        <v>571</v>
      </c>
      <c r="B161" s="661" t="s">
        <v>572</v>
      </c>
      <c r="C161" s="662" t="s">
        <v>581</v>
      </c>
      <c r="D161" s="663" t="s">
        <v>2538</v>
      </c>
      <c r="E161" s="662" t="s">
        <v>4373</v>
      </c>
      <c r="F161" s="663" t="s">
        <v>4374</v>
      </c>
      <c r="G161" s="662" t="s">
        <v>4307</v>
      </c>
      <c r="H161" s="662" t="s">
        <v>4308</v>
      </c>
      <c r="I161" s="664">
        <v>0.71</v>
      </c>
      <c r="J161" s="664">
        <v>400</v>
      </c>
      <c r="K161" s="665">
        <v>284</v>
      </c>
    </row>
    <row r="162" spans="1:11" ht="14.4" customHeight="1" x14ac:dyDescent="0.3">
      <c r="A162" s="660" t="s">
        <v>571</v>
      </c>
      <c r="B162" s="661" t="s">
        <v>572</v>
      </c>
      <c r="C162" s="662" t="s">
        <v>581</v>
      </c>
      <c r="D162" s="663" t="s">
        <v>2538</v>
      </c>
      <c r="E162" s="662" t="s">
        <v>4375</v>
      </c>
      <c r="F162" s="663" t="s">
        <v>4376</v>
      </c>
      <c r="G162" s="662" t="s">
        <v>4269</v>
      </c>
      <c r="H162" s="662" t="s">
        <v>4270</v>
      </c>
      <c r="I162" s="664">
        <v>152.46</v>
      </c>
      <c r="J162" s="664">
        <v>6</v>
      </c>
      <c r="K162" s="665">
        <v>914.76</v>
      </c>
    </row>
    <row r="163" spans="1:11" ht="14.4" customHeight="1" x14ac:dyDescent="0.3">
      <c r="A163" s="660" t="s">
        <v>571</v>
      </c>
      <c r="B163" s="661" t="s">
        <v>572</v>
      </c>
      <c r="C163" s="662" t="s">
        <v>581</v>
      </c>
      <c r="D163" s="663" t="s">
        <v>2538</v>
      </c>
      <c r="E163" s="662" t="s">
        <v>4377</v>
      </c>
      <c r="F163" s="663" t="s">
        <v>4378</v>
      </c>
      <c r="G163" s="662" t="s">
        <v>4271</v>
      </c>
      <c r="H163" s="662" t="s">
        <v>4272</v>
      </c>
      <c r="I163" s="664">
        <v>13.92</v>
      </c>
      <c r="J163" s="664">
        <v>5</v>
      </c>
      <c r="K163" s="665">
        <v>69.599999999999994</v>
      </c>
    </row>
    <row r="164" spans="1:11" ht="14.4" customHeight="1" x14ac:dyDescent="0.3">
      <c r="A164" s="660" t="s">
        <v>571</v>
      </c>
      <c r="B164" s="661" t="s">
        <v>572</v>
      </c>
      <c r="C164" s="662" t="s">
        <v>584</v>
      </c>
      <c r="D164" s="663" t="s">
        <v>2539</v>
      </c>
      <c r="E164" s="662" t="s">
        <v>4365</v>
      </c>
      <c r="F164" s="663" t="s">
        <v>4366</v>
      </c>
      <c r="G164" s="662" t="s">
        <v>4309</v>
      </c>
      <c r="H164" s="662" t="s">
        <v>4310</v>
      </c>
      <c r="I164" s="664">
        <v>1.84</v>
      </c>
      <c r="J164" s="664">
        <v>10</v>
      </c>
      <c r="K164" s="665">
        <v>18.399999999999999</v>
      </c>
    </row>
    <row r="165" spans="1:11" ht="14.4" customHeight="1" x14ac:dyDescent="0.3">
      <c r="A165" s="660" t="s">
        <v>571</v>
      </c>
      <c r="B165" s="661" t="s">
        <v>572</v>
      </c>
      <c r="C165" s="662" t="s">
        <v>584</v>
      </c>
      <c r="D165" s="663" t="s">
        <v>2539</v>
      </c>
      <c r="E165" s="662" t="s">
        <v>4365</v>
      </c>
      <c r="F165" s="663" t="s">
        <v>4366</v>
      </c>
      <c r="G165" s="662" t="s">
        <v>4311</v>
      </c>
      <c r="H165" s="662" t="s">
        <v>4312</v>
      </c>
      <c r="I165" s="664">
        <v>3.59</v>
      </c>
      <c r="J165" s="664">
        <v>10</v>
      </c>
      <c r="K165" s="665">
        <v>35.9</v>
      </c>
    </row>
    <row r="166" spans="1:11" ht="14.4" customHeight="1" x14ac:dyDescent="0.3">
      <c r="A166" s="660" t="s">
        <v>571</v>
      </c>
      <c r="B166" s="661" t="s">
        <v>572</v>
      </c>
      <c r="C166" s="662" t="s">
        <v>584</v>
      </c>
      <c r="D166" s="663" t="s">
        <v>2539</v>
      </c>
      <c r="E166" s="662" t="s">
        <v>4365</v>
      </c>
      <c r="F166" s="663" t="s">
        <v>4366</v>
      </c>
      <c r="G166" s="662" t="s">
        <v>4313</v>
      </c>
      <c r="H166" s="662" t="s">
        <v>4314</v>
      </c>
      <c r="I166" s="664">
        <v>8.5299999999999994</v>
      </c>
      <c r="J166" s="664">
        <v>10</v>
      </c>
      <c r="K166" s="665">
        <v>85.3</v>
      </c>
    </row>
    <row r="167" spans="1:11" ht="14.4" customHeight="1" x14ac:dyDescent="0.3">
      <c r="A167" s="660" t="s">
        <v>571</v>
      </c>
      <c r="B167" s="661" t="s">
        <v>572</v>
      </c>
      <c r="C167" s="662" t="s">
        <v>584</v>
      </c>
      <c r="D167" s="663" t="s">
        <v>2539</v>
      </c>
      <c r="E167" s="662" t="s">
        <v>4365</v>
      </c>
      <c r="F167" s="663" t="s">
        <v>4366</v>
      </c>
      <c r="G167" s="662" t="s">
        <v>4121</v>
      </c>
      <c r="H167" s="662" t="s">
        <v>4122</v>
      </c>
      <c r="I167" s="664">
        <v>27.365000000000002</v>
      </c>
      <c r="J167" s="664">
        <v>13</v>
      </c>
      <c r="K167" s="665">
        <v>355.73</v>
      </c>
    </row>
    <row r="168" spans="1:11" ht="14.4" customHeight="1" x14ac:dyDescent="0.3">
      <c r="A168" s="660" t="s">
        <v>571</v>
      </c>
      <c r="B168" s="661" t="s">
        <v>572</v>
      </c>
      <c r="C168" s="662" t="s">
        <v>584</v>
      </c>
      <c r="D168" s="663" t="s">
        <v>2539</v>
      </c>
      <c r="E168" s="662" t="s">
        <v>4365</v>
      </c>
      <c r="F168" s="663" t="s">
        <v>4366</v>
      </c>
      <c r="G168" s="662" t="s">
        <v>4315</v>
      </c>
      <c r="H168" s="662" t="s">
        <v>4316</v>
      </c>
      <c r="I168" s="664">
        <v>30.17</v>
      </c>
      <c r="J168" s="664">
        <v>5</v>
      </c>
      <c r="K168" s="665">
        <v>150.85</v>
      </c>
    </row>
    <row r="169" spans="1:11" ht="14.4" customHeight="1" x14ac:dyDescent="0.3">
      <c r="A169" s="660" t="s">
        <v>571</v>
      </c>
      <c r="B169" s="661" t="s">
        <v>572</v>
      </c>
      <c r="C169" s="662" t="s">
        <v>584</v>
      </c>
      <c r="D169" s="663" t="s">
        <v>2539</v>
      </c>
      <c r="E169" s="662" t="s">
        <v>4365</v>
      </c>
      <c r="F169" s="663" t="s">
        <v>4366</v>
      </c>
      <c r="G169" s="662" t="s">
        <v>4317</v>
      </c>
      <c r="H169" s="662" t="s">
        <v>4318</v>
      </c>
      <c r="I169" s="664">
        <v>1.25</v>
      </c>
      <c r="J169" s="664">
        <v>100</v>
      </c>
      <c r="K169" s="665">
        <v>125</v>
      </c>
    </row>
    <row r="170" spans="1:11" ht="14.4" customHeight="1" x14ac:dyDescent="0.3">
      <c r="A170" s="660" t="s">
        <v>571</v>
      </c>
      <c r="B170" s="661" t="s">
        <v>572</v>
      </c>
      <c r="C170" s="662" t="s">
        <v>584</v>
      </c>
      <c r="D170" s="663" t="s">
        <v>2539</v>
      </c>
      <c r="E170" s="662" t="s">
        <v>4365</v>
      </c>
      <c r="F170" s="663" t="s">
        <v>4366</v>
      </c>
      <c r="G170" s="662" t="s">
        <v>4131</v>
      </c>
      <c r="H170" s="662" t="s">
        <v>4132</v>
      </c>
      <c r="I170" s="664">
        <v>1.38</v>
      </c>
      <c r="J170" s="664">
        <v>600</v>
      </c>
      <c r="K170" s="665">
        <v>828</v>
      </c>
    </row>
    <row r="171" spans="1:11" ht="14.4" customHeight="1" x14ac:dyDescent="0.3">
      <c r="A171" s="660" t="s">
        <v>571</v>
      </c>
      <c r="B171" s="661" t="s">
        <v>572</v>
      </c>
      <c r="C171" s="662" t="s">
        <v>584</v>
      </c>
      <c r="D171" s="663" t="s">
        <v>2539</v>
      </c>
      <c r="E171" s="662" t="s">
        <v>4365</v>
      </c>
      <c r="F171" s="663" t="s">
        <v>4366</v>
      </c>
      <c r="G171" s="662" t="s">
        <v>4277</v>
      </c>
      <c r="H171" s="662" t="s">
        <v>4278</v>
      </c>
      <c r="I171" s="664">
        <v>0.59499999999999997</v>
      </c>
      <c r="J171" s="664">
        <v>200</v>
      </c>
      <c r="K171" s="665">
        <v>119</v>
      </c>
    </row>
    <row r="172" spans="1:11" ht="14.4" customHeight="1" x14ac:dyDescent="0.3">
      <c r="A172" s="660" t="s">
        <v>571</v>
      </c>
      <c r="B172" s="661" t="s">
        <v>572</v>
      </c>
      <c r="C172" s="662" t="s">
        <v>584</v>
      </c>
      <c r="D172" s="663" t="s">
        <v>2539</v>
      </c>
      <c r="E172" s="662" t="s">
        <v>4365</v>
      </c>
      <c r="F172" s="663" t="s">
        <v>4366</v>
      </c>
      <c r="G172" s="662" t="s">
        <v>4139</v>
      </c>
      <c r="H172" s="662" t="s">
        <v>4140</v>
      </c>
      <c r="I172" s="664">
        <v>8.5749999999999993</v>
      </c>
      <c r="J172" s="664">
        <v>48</v>
      </c>
      <c r="K172" s="665">
        <v>411.6</v>
      </c>
    </row>
    <row r="173" spans="1:11" ht="14.4" customHeight="1" x14ac:dyDescent="0.3">
      <c r="A173" s="660" t="s">
        <v>571</v>
      </c>
      <c r="B173" s="661" t="s">
        <v>572</v>
      </c>
      <c r="C173" s="662" t="s">
        <v>584</v>
      </c>
      <c r="D173" s="663" t="s">
        <v>2539</v>
      </c>
      <c r="E173" s="662" t="s">
        <v>4365</v>
      </c>
      <c r="F173" s="663" t="s">
        <v>4366</v>
      </c>
      <c r="G173" s="662" t="s">
        <v>4319</v>
      </c>
      <c r="H173" s="662" t="s">
        <v>4320</v>
      </c>
      <c r="I173" s="664">
        <v>13.02</v>
      </c>
      <c r="J173" s="664">
        <v>3</v>
      </c>
      <c r="K173" s="665">
        <v>39.06</v>
      </c>
    </row>
    <row r="174" spans="1:11" ht="14.4" customHeight="1" x14ac:dyDescent="0.3">
      <c r="A174" s="660" t="s">
        <v>571</v>
      </c>
      <c r="B174" s="661" t="s">
        <v>572</v>
      </c>
      <c r="C174" s="662" t="s">
        <v>584</v>
      </c>
      <c r="D174" s="663" t="s">
        <v>2539</v>
      </c>
      <c r="E174" s="662" t="s">
        <v>4365</v>
      </c>
      <c r="F174" s="663" t="s">
        <v>4366</v>
      </c>
      <c r="G174" s="662" t="s">
        <v>4141</v>
      </c>
      <c r="H174" s="662" t="s">
        <v>4142</v>
      </c>
      <c r="I174" s="664">
        <v>27.94</v>
      </c>
      <c r="J174" s="664">
        <v>30</v>
      </c>
      <c r="K174" s="665">
        <v>838.2</v>
      </c>
    </row>
    <row r="175" spans="1:11" ht="14.4" customHeight="1" x14ac:dyDescent="0.3">
      <c r="A175" s="660" t="s">
        <v>571</v>
      </c>
      <c r="B175" s="661" t="s">
        <v>572</v>
      </c>
      <c r="C175" s="662" t="s">
        <v>584</v>
      </c>
      <c r="D175" s="663" t="s">
        <v>2539</v>
      </c>
      <c r="E175" s="662" t="s">
        <v>4365</v>
      </c>
      <c r="F175" s="663" t="s">
        <v>4366</v>
      </c>
      <c r="G175" s="662" t="s">
        <v>4321</v>
      </c>
      <c r="H175" s="662" t="s">
        <v>4322</v>
      </c>
      <c r="I175" s="664">
        <v>0.93</v>
      </c>
      <c r="J175" s="664">
        <v>100</v>
      </c>
      <c r="K175" s="665">
        <v>93</v>
      </c>
    </row>
    <row r="176" spans="1:11" ht="14.4" customHeight="1" x14ac:dyDescent="0.3">
      <c r="A176" s="660" t="s">
        <v>571</v>
      </c>
      <c r="B176" s="661" t="s">
        <v>572</v>
      </c>
      <c r="C176" s="662" t="s">
        <v>584</v>
      </c>
      <c r="D176" s="663" t="s">
        <v>2539</v>
      </c>
      <c r="E176" s="662" t="s">
        <v>4365</v>
      </c>
      <c r="F176" s="663" t="s">
        <v>4366</v>
      </c>
      <c r="G176" s="662" t="s">
        <v>4323</v>
      </c>
      <c r="H176" s="662" t="s">
        <v>4324</v>
      </c>
      <c r="I176" s="664">
        <v>0.56999999999999995</v>
      </c>
      <c r="J176" s="664">
        <v>100</v>
      </c>
      <c r="K176" s="665">
        <v>57</v>
      </c>
    </row>
    <row r="177" spans="1:11" ht="14.4" customHeight="1" x14ac:dyDescent="0.3">
      <c r="A177" s="660" t="s">
        <v>571</v>
      </c>
      <c r="B177" s="661" t="s">
        <v>572</v>
      </c>
      <c r="C177" s="662" t="s">
        <v>584</v>
      </c>
      <c r="D177" s="663" t="s">
        <v>2539</v>
      </c>
      <c r="E177" s="662" t="s">
        <v>4365</v>
      </c>
      <c r="F177" s="663" t="s">
        <v>4366</v>
      </c>
      <c r="G177" s="662" t="s">
        <v>4325</v>
      </c>
      <c r="H177" s="662" t="s">
        <v>4326</v>
      </c>
      <c r="I177" s="664">
        <v>13.16</v>
      </c>
      <c r="J177" s="664">
        <v>48</v>
      </c>
      <c r="K177" s="665">
        <v>631.57999999999993</v>
      </c>
    </row>
    <row r="178" spans="1:11" ht="14.4" customHeight="1" x14ac:dyDescent="0.3">
      <c r="A178" s="660" t="s">
        <v>571</v>
      </c>
      <c r="B178" s="661" t="s">
        <v>572</v>
      </c>
      <c r="C178" s="662" t="s">
        <v>584</v>
      </c>
      <c r="D178" s="663" t="s">
        <v>2539</v>
      </c>
      <c r="E178" s="662" t="s">
        <v>4365</v>
      </c>
      <c r="F178" s="663" t="s">
        <v>4366</v>
      </c>
      <c r="G178" s="662" t="s">
        <v>4283</v>
      </c>
      <c r="H178" s="662" t="s">
        <v>4284</v>
      </c>
      <c r="I178" s="664">
        <v>9.7166666666666668</v>
      </c>
      <c r="J178" s="664">
        <v>96</v>
      </c>
      <c r="K178" s="665">
        <v>932.64</v>
      </c>
    </row>
    <row r="179" spans="1:11" ht="14.4" customHeight="1" x14ac:dyDescent="0.3">
      <c r="A179" s="660" t="s">
        <v>571</v>
      </c>
      <c r="B179" s="661" t="s">
        <v>572</v>
      </c>
      <c r="C179" s="662" t="s">
        <v>584</v>
      </c>
      <c r="D179" s="663" t="s">
        <v>2539</v>
      </c>
      <c r="E179" s="662" t="s">
        <v>4365</v>
      </c>
      <c r="F179" s="663" t="s">
        <v>4366</v>
      </c>
      <c r="G179" s="662" t="s">
        <v>4149</v>
      </c>
      <c r="H179" s="662" t="s">
        <v>4150</v>
      </c>
      <c r="I179" s="664">
        <v>1.5150000000000001</v>
      </c>
      <c r="J179" s="664">
        <v>900</v>
      </c>
      <c r="K179" s="665">
        <v>1364</v>
      </c>
    </row>
    <row r="180" spans="1:11" ht="14.4" customHeight="1" x14ac:dyDescent="0.3">
      <c r="A180" s="660" t="s">
        <v>571</v>
      </c>
      <c r="B180" s="661" t="s">
        <v>572</v>
      </c>
      <c r="C180" s="662" t="s">
        <v>584</v>
      </c>
      <c r="D180" s="663" t="s">
        <v>2539</v>
      </c>
      <c r="E180" s="662" t="s">
        <v>4365</v>
      </c>
      <c r="F180" s="663" t="s">
        <v>4366</v>
      </c>
      <c r="G180" s="662" t="s">
        <v>4327</v>
      </c>
      <c r="H180" s="662" t="s">
        <v>4328</v>
      </c>
      <c r="I180" s="664">
        <v>0.31</v>
      </c>
      <c r="J180" s="664">
        <v>25</v>
      </c>
      <c r="K180" s="665">
        <v>7.75</v>
      </c>
    </row>
    <row r="181" spans="1:11" ht="14.4" customHeight="1" x14ac:dyDescent="0.3">
      <c r="A181" s="660" t="s">
        <v>571</v>
      </c>
      <c r="B181" s="661" t="s">
        <v>572</v>
      </c>
      <c r="C181" s="662" t="s">
        <v>584</v>
      </c>
      <c r="D181" s="663" t="s">
        <v>2539</v>
      </c>
      <c r="E181" s="662" t="s">
        <v>4365</v>
      </c>
      <c r="F181" s="663" t="s">
        <v>4366</v>
      </c>
      <c r="G181" s="662" t="s">
        <v>4329</v>
      </c>
      <c r="H181" s="662" t="s">
        <v>4330</v>
      </c>
      <c r="I181" s="664">
        <v>5.92</v>
      </c>
      <c r="J181" s="664">
        <v>5</v>
      </c>
      <c r="K181" s="665">
        <v>29.6</v>
      </c>
    </row>
    <row r="182" spans="1:11" ht="14.4" customHeight="1" x14ac:dyDescent="0.3">
      <c r="A182" s="660" t="s">
        <v>571</v>
      </c>
      <c r="B182" s="661" t="s">
        <v>572</v>
      </c>
      <c r="C182" s="662" t="s">
        <v>584</v>
      </c>
      <c r="D182" s="663" t="s">
        <v>2539</v>
      </c>
      <c r="E182" s="662" t="s">
        <v>4367</v>
      </c>
      <c r="F182" s="663" t="s">
        <v>4368</v>
      </c>
      <c r="G182" s="662" t="s">
        <v>4331</v>
      </c>
      <c r="H182" s="662" t="s">
        <v>4332</v>
      </c>
      <c r="I182" s="664">
        <v>5.0199999999999996</v>
      </c>
      <c r="J182" s="664">
        <v>500</v>
      </c>
      <c r="K182" s="665">
        <v>2510.75</v>
      </c>
    </row>
    <row r="183" spans="1:11" ht="14.4" customHeight="1" x14ac:dyDescent="0.3">
      <c r="A183" s="660" t="s">
        <v>571</v>
      </c>
      <c r="B183" s="661" t="s">
        <v>572</v>
      </c>
      <c r="C183" s="662" t="s">
        <v>584</v>
      </c>
      <c r="D183" s="663" t="s">
        <v>2539</v>
      </c>
      <c r="E183" s="662" t="s">
        <v>4367</v>
      </c>
      <c r="F183" s="663" t="s">
        <v>4368</v>
      </c>
      <c r="G183" s="662" t="s">
        <v>4157</v>
      </c>
      <c r="H183" s="662" t="s">
        <v>4158</v>
      </c>
      <c r="I183" s="664">
        <v>15.925000000000001</v>
      </c>
      <c r="J183" s="664">
        <v>550</v>
      </c>
      <c r="K183" s="665">
        <v>8757.5</v>
      </c>
    </row>
    <row r="184" spans="1:11" ht="14.4" customHeight="1" x14ac:dyDescent="0.3">
      <c r="A184" s="660" t="s">
        <v>571</v>
      </c>
      <c r="B184" s="661" t="s">
        <v>572</v>
      </c>
      <c r="C184" s="662" t="s">
        <v>584</v>
      </c>
      <c r="D184" s="663" t="s">
        <v>2539</v>
      </c>
      <c r="E184" s="662" t="s">
        <v>4367</v>
      </c>
      <c r="F184" s="663" t="s">
        <v>4368</v>
      </c>
      <c r="G184" s="662" t="s">
        <v>4159</v>
      </c>
      <c r="H184" s="662" t="s">
        <v>4160</v>
      </c>
      <c r="I184" s="664">
        <v>1.0900000000000001</v>
      </c>
      <c r="J184" s="664">
        <v>1300</v>
      </c>
      <c r="K184" s="665">
        <v>1417</v>
      </c>
    </row>
    <row r="185" spans="1:11" ht="14.4" customHeight="1" x14ac:dyDescent="0.3">
      <c r="A185" s="660" t="s">
        <v>571</v>
      </c>
      <c r="B185" s="661" t="s">
        <v>572</v>
      </c>
      <c r="C185" s="662" t="s">
        <v>584</v>
      </c>
      <c r="D185" s="663" t="s">
        <v>2539</v>
      </c>
      <c r="E185" s="662" t="s">
        <v>4367</v>
      </c>
      <c r="F185" s="663" t="s">
        <v>4368</v>
      </c>
      <c r="G185" s="662" t="s">
        <v>4161</v>
      </c>
      <c r="H185" s="662" t="s">
        <v>4162</v>
      </c>
      <c r="I185" s="664">
        <v>1.68</v>
      </c>
      <c r="J185" s="664">
        <v>600</v>
      </c>
      <c r="K185" s="665">
        <v>1008</v>
      </c>
    </row>
    <row r="186" spans="1:11" ht="14.4" customHeight="1" x14ac:dyDescent="0.3">
      <c r="A186" s="660" t="s">
        <v>571</v>
      </c>
      <c r="B186" s="661" t="s">
        <v>572</v>
      </c>
      <c r="C186" s="662" t="s">
        <v>584</v>
      </c>
      <c r="D186" s="663" t="s">
        <v>2539</v>
      </c>
      <c r="E186" s="662" t="s">
        <v>4367</v>
      </c>
      <c r="F186" s="663" t="s">
        <v>4368</v>
      </c>
      <c r="G186" s="662" t="s">
        <v>4163</v>
      </c>
      <c r="H186" s="662" t="s">
        <v>4164</v>
      </c>
      <c r="I186" s="664">
        <v>0.47499999999999998</v>
      </c>
      <c r="J186" s="664">
        <v>800</v>
      </c>
      <c r="K186" s="665">
        <v>379</v>
      </c>
    </row>
    <row r="187" spans="1:11" ht="14.4" customHeight="1" x14ac:dyDescent="0.3">
      <c r="A187" s="660" t="s">
        <v>571</v>
      </c>
      <c r="B187" s="661" t="s">
        <v>572</v>
      </c>
      <c r="C187" s="662" t="s">
        <v>584</v>
      </c>
      <c r="D187" s="663" t="s">
        <v>2539</v>
      </c>
      <c r="E187" s="662" t="s">
        <v>4367</v>
      </c>
      <c r="F187" s="663" t="s">
        <v>4368</v>
      </c>
      <c r="G187" s="662" t="s">
        <v>4165</v>
      </c>
      <c r="H187" s="662" t="s">
        <v>4166</v>
      </c>
      <c r="I187" s="664">
        <v>0.67</v>
      </c>
      <c r="J187" s="664">
        <v>1100</v>
      </c>
      <c r="K187" s="665">
        <v>737</v>
      </c>
    </row>
    <row r="188" spans="1:11" ht="14.4" customHeight="1" x14ac:dyDescent="0.3">
      <c r="A188" s="660" t="s">
        <v>571</v>
      </c>
      <c r="B188" s="661" t="s">
        <v>572</v>
      </c>
      <c r="C188" s="662" t="s">
        <v>584</v>
      </c>
      <c r="D188" s="663" t="s">
        <v>2539</v>
      </c>
      <c r="E188" s="662" t="s">
        <v>4367</v>
      </c>
      <c r="F188" s="663" t="s">
        <v>4368</v>
      </c>
      <c r="G188" s="662" t="s">
        <v>4175</v>
      </c>
      <c r="H188" s="662" t="s">
        <v>4176</v>
      </c>
      <c r="I188" s="664">
        <v>2.37</v>
      </c>
      <c r="J188" s="664">
        <v>300</v>
      </c>
      <c r="K188" s="665">
        <v>711</v>
      </c>
    </row>
    <row r="189" spans="1:11" ht="14.4" customHeight="1" x14ac:dyDescent="0.3">
      <c r="A189" s="660" t="s">
        <v>571</v>
      </c>
      <c r="B189" s="661" t="s">
        <v>572</v>
      </c>
      <c r="C189" s="662" t="s">
        <v>584</v>
      </c>
      <c r="D189" s="663" t="s">
        <v>2539</v>
      </c>
      <c r="E189" s="662" t="s">
        <v>4367</v>
      </c>
      <c r="F189" s="663" t="s">
        <v>4368</v>
      </c>
      <c r="G189" s="662" t="s">
        <v>4177</v>
      </c>
      <c r="H189" s="662" t="s">
        <v>4178</v>
      </c>
      <c r="I189" s="664">
        <v>1.9750000000000001</v>
      </c>
      <c r="J189" s="664">
        <v>1300</v>
      </c>
      <c r="K189" s="665">
        <v>2568</v>
      </c>
    </row>
    <row r="190" spans="1:11" ht="14.4" customHeight="1" x14ac:dyDescent="0.3">
      <c r="A190" s="660" t="s">
        <v>571</v>
      </c>
      <c r="B190" s="661" t="s">
        <v>572</v>
      </c>
      <c r="C190" s="662" t="s">
        <v>584</v>
      </c>
      <c r="D190" s="663" t="s">
        <v>2539</v>
      </c>
      <c r="E190" s="662" t="s">
        <v>4367</v>
      </c>
      <c r="F190" s="663" t="s">
        <v>4368</v>
      </c>
      <c r="G190" s="662" t="s">
        <v>4179</v>
      </c>
      <c r="H190" s="662" t="s">
        <v>4180</v>
      </c>
      <c r="I190" s="664">
        <v>1.98</v>
      </c>
      <c r="J190" s="664">
        <v>100</v>
      </c>
      <c r="K190" s="665">
        <v>198</v>
      </c>
    </row>
    <row r="191" spans="1:11" ht="14.4" customHeight="1" x14ac:dyDescent="0.3">
      <c r="A191" s="660" t="s">
        <v>571</v>
      </c>
      <c r="B191" s="661" t="s">
        <v>572</v>
      </c>
      <c r="C191" s="662" t="s">
        <v>584</v>
      </c>
      <c r="D191" s="663" t="s">
        <v>2539</v>
      </c>
      <c r="E191" s="662" t="s">
        <v>4367</v>
      </c>
      <c r="F191" s="663" t="s">
        <v>4368</v>
      </c>
      <c r="G191" s="662" t="s">
        <v>4181</v>
      </c>
      <c r="H191" s="662" t="s">
        <v>4182</v>
      </c>
      <c r="I191" s="664">
        <v>3.0049999999999999</v>
      </c>
      <c r="J191" s="664">
        <v>1800</v>
      </c>
      <c r="K191" s="665">
        <v>5410</v>
      </c>
    </row>
    <row r="192" spans="1:11" ht="14.4" customHeight="1" x14ac:dyDescent="0.3">
      <c r="A192" s="660" t="s">
        <v>571</v>
      </c>
      <c r="B192" s="661" t="s">
        <v>572</v>
      </c>
      <c r="C192" s="662" t="s">
        <v>584</v>
      </c>
      <c r="D192" s="663" t="s">
        <v>2539</v>
      </c>
      <c r="E192" s="662" t="s">
        <v>4367</v>
      </c>
      <c r="F192" s="663" t="s">
        <v>4368</v>
      </c>
      <c r="G192" s="662" t="s">
        <v>4293</v>
      </c>
      <c r="H192" s="662" t="s">
        <v>4294</v>
      </c>
      <c r="I192" s="664">
        <v>1.9249999999999998</v>
      </c>
      <c r="J192" s="664">
        <v>150</v>
      </c>
      <c r="K192" s="665">
        <v>288.5</v>
      </c>
    </row>
    <row r="193" spans="1:11" ht="14.4" customHeight="1" x14ac:dyDescent="0.3">
      <c r="A193" s="660" t="s">
        <v>571</v>
      </c>
      <c r="B193" s="661" t="s">
        <v>572</v>
      </c>
      <c r="C193" s="662" t="s">
        <v>584</v>
      </c>
      <c r="D193" s="663" t="s">
        <v>2539</v>
      </c>
      <c r="E193" s="662" t="s">
        <v>4367</v>
      </c>
      <c r="F193" s="663" t="s">
        <v>4368</v>
      </c>
      <c r="G193" s="662" t="s">
        <v>4333</v>
      </c>
      <c r="H193" s="662" t="s">
        <v>4334</v>
      </c>
      <c r="I193" s="664">
        <v>1.8</v>
      </c>
      <c r="J193" s="664">
        <v>150</v>
      </c>
      <c r="K193" s="665">
        <v>268.5</v>
      </c>
    </row>
    <row r="194" spans="1:11" ht="14.4" customHeight="1" x14ac:dyDescent="0.3">
      <c r="A194" s="660" t="s">
        <v>571</v>
      </c>
      <c r="B194" s="661" t="s">
        <v>572</v>
      </c>
      <c r="C194" s="662" t="s">
        <v>584</v>
      </c>
      <c r="D194" s="663" t="s">
        <v>2539</v>
      </c>
      <c r="E194" s="662" t="s">
        <v>4367</v>
      </c>
      <c r="F194" s="663" t="s">
        <v>4368</v>
      </c>
      <c r="G194" s="662" t="s">
        <v>4295</v>
      </c>
      <c r="H194" s="662" t="s">
        <v>4296</v>
      </c>
      <c r="I194" s="664">
        <v>2.4300000000000002</v>
      </c>
      <c r="J194" s="664">
        <v>300</v>
      </c>
      <c r="K194" s="665">
        <v>729</v>
      </c>
    </row>
    <row r="195" spans="1:11" ht="14.4" customHeight="1" x14ac:dyDescent="0.3">
      <c r="A195" s="660" t="s">
        <v>571</v>
      </c>
      <c r="B195" s="661" t="s">
        <v>572</v>
      </c>
      <c r="C195" s="662" t="s">
        <v>584</v>
      </c>
      <c r="D195" s="663" t="s">
        <v>2539</v>
      </c>
      <c r="E195" s="662" t="s">
        <v>4367</v>
      </c>
      <c r="F195" s="663" t="s">
        <v>4368</v>
      </c>
      <c r="G195" s="662" t="s">
        <v>4183</v>
      </c>
      <c r="H195" s="662" t="s">
        <v>4184</v>
      </c>
      <c r="I195" s="664">
        <v>4.82</v>
      </c>
      <c r="J195" s="664">
        <v>1000</v>
      </c>
      <c r="K195" s="665">
        <v>4820</v>
      </c>
    </row>
    <row r="196" spans="1:11" ht="14.4" customHeight="1" x14ac:dyDescent="0.3">
      <c r="A196" s="660" t="s">
        <v>571</v>
      </c>
      <c r="B196" s="661" t="s">
        <v>572</v>
      </c>
      <c r="C196" s="662" t="s">
        <v>584</v>
      </c>
      <c r="D196" s="663" t="s">
        <v>2539</v>
      </c>
      <c r="E196" s="662" t="s">
        <v>4367</v>
      </c>
      <c r="F196" s="663" t="s">
        <v>4368</v>
      </c>
      <c r="G196" s="662" t="s">
        <v>4185</v>
      </c>
      <c r="H196" s="662" t="s">
        <v>4186</v>
      </c>
      <c r="I196" s="664">
        <v>0.01</v>
      </c>
      <c r="J196" s="664">
        <v>3100</v>
      </c>
      <c r="K196" s="665">
        <v>31</v>
      </c>
    </row>
    <row r="197" spans="1:11" ht="14.4" customHeight="1" x14ac:dyDescent="0.3">
      <c r="A197" s="660" t="s">
        <v>571</v>
      </c>
      <c r="B197" s="661" t="s">
        <v>572</v>
      </c>
      <c r="C197" s="662" t="s">
        <v>584</v>
      </c>
      <c r="D197" s="663" t="s">
        <v>2539</v>
      </c>
      <c r="E197" s="662" t="s">
        <v>4367</v>
      </c>
      <c r="F197" s="663" t="s">
        <v>4368</v>
      </c>
      <c r="G197" s="662" t="s">
        <v>4335</v>
      </c>
      <c r="H197" s="662" t="s">
        <v>4336</v>
      </c>
      <c r="I197" s="664">
        <v>2.0499999999999998</v>
      </c>
      <c r="J197" s="664">
        <v>500</v>
      </c>
      <c r="K197" s="665">
        <v>1025</v>
      </c>
    </row>
    <row r="198" spans="1:11" ht="14.4" customHeight="1" x14ac:dyDescent="0.3">
      <c r="A198" s="660" t="s">
        <v>571</v>
      </c>
      <c r="B198" s="661" t="s">
        <v>572</v>
      </c>
      <c r="C198" s="662" t="s">
        <v>584</v>
      </c>
      <c r="D198" s="663" t="s">
        <v>2539</v>
      </c>
      <c r="E198" s="662" t="s">
        <v>4367</v>
      </c>
      <c r="F198" s="663" t="s">
        <v>4368</v>
      </c>
      <c r="G198" s="662" t="s">
        <v>4187</v>
      </c>
      <c r="H198" s="662" t="s">
        <v>4188</v>
      </c>
      <c r="I198" s="664">
        <v>2.9349999999999996</v>
      </c>
      <c r="J198" s="664">
        <v>1300</v>
      </c>
      <c r="K198" s="665">
        <v>3838</v>
      </c>
    </row>
    <row r="199" spans="1:11" ht="14.4" customHeight="1" x14ac:dyDescent="0.3">
      <c r="A199" s="660" t="s">
        <v>571</v>
      </c>
      <c r="B199" s="661" t="s">
        <v>572</v>
      </c>
      <c r="C199" s="662" t="s">
        <v>584</v>
      </c>
      <c r="D199" s="663" t="s">
        <v>2539</v>
      </c>
      <c r="E199" s="662" t="s">
        <v>4367</v>
      </c>
      <c r="F199" s="663" t="s">
        <v>4368</v>
      </c>
      <c r="G199" s="662" t="s">
        <v>4189</v>
      </c>
      <c r="H199" s="662" t="s">
        <v>4190</v>
      </c>
      <c r="I199" s="664">
        <v>2.17</v>
      </c>
      <c r="J199" s="664">
        <v>200</v>
      </c>
      <c r="K199" s="665">
        <v>434</v>
      </c>
    </row>
    <row r="200" spans="1:11" ht="14.4" customHeight="1" x14ac:dyDescent="0.3">
      <c r="A200" s="660" t="s">
        <v>571</v>
      </c>
      <c r="B200" s="661" t="s">
        <v>572</v>
      </c>
      <c r="C200" s="662" t="s">
        <v>584</v>
      </c>
      <c r="D200" s="663" t="s">
        <v>2539</v>
      </c>
      <c r="E200" s="662" t="s">
        <v>4367</v>
      </c>
      <c r="F200" s="663" t="s">
        <v>4368</v>
      </c>
      <c r="G200" s="662" t="s">
        <v>4197</v>
      </c>
      <c r="H200" s="662" t="s">
        <v>4198</v>
      </c>
      <c r="I200" s="664">
        <v>5.13</v>
      </c>
      <c r="J200" s="664">
        <v>1400</v>
      </c>
      <c r="K200" s="665">
        <v>7182</v>
      </c>
    </row>
    <row r="201" spans="1:11" ht="14.4" customHeight="1" x14ac:dyDescent="0.3">
      <c r="A201" s="660" t="s">
        <v>571</v>
      </c>
      <c r="B201" s="661" t="s">
        <v>572</v>
      </c>
      <c r="C201" s="662" t="s">
        <v>584</v>
      </c>
      <c r="D201" s="663" t="s">
        <v>2539</v>
      </c>
      <c r="E201" s="662" t="s">
        <v>4367</v>
      </c>
      <c r="F201" s="663" t="s">
        <v>4368</v>
      </c>
      <c r="G201" s="662" t="s">
        <v>4337</v>
      </c>
      <c r="H201" s="662" t="s">
        <v>4338</v>
      </c>
      <c r="I201" s="664">
        <v>193.84</v>
      </c>
      <c r="J201" s="664">
        <v>1</v>
      </c>
      <c r="K201" s="665">
        <v>193.84</v>
      </c>
    </row>
    <row r="202" spans="1:11" ht="14.4" customHeight="1" x14ac:dyDescent="0.3">
      <c r="A202" s="660" t="s">
        <v>571</v>
      </c>
      <c r="B202" s="661" t="s">
        <v>572</v>
      </c>
      <c r="C202" s="662" t="s">
        <v>584</v>
      </c>
      <c r="D202" s="663" t="s">
        <v>2539</v>
      </c>
      <c r="E202" s="662" t="s">
        <v>4367</v>
      </c>
      <c r="F202" s="663" t="s">
        <v>4368</v>
      </c>
      <c r="G202" s="662" t="s">
        <v>4339</v>
      </c>
      <c r="H202" s="662" t="s">
        <v>4340</v>
      </c>
      <c r="I202" s="664">
        <v>127.05</v>
      </c>
      <c r="J202" s="664">
        <v>2</v>
      </c>
      <c r="K202" s="665">
        <v>254.1</v>
      </c>
    </row>
    <row r="203" spans="1:11" ht="14.4" customHeight="1" x14ac:dyDescent="0.3">
      <c r="A203" s="660" t="s">
        <v>571</v>
      </c>
      <c r="B203" s="661" t="s">
        <v>572</v>
      </c>
      <c r="C203" s="662" t="s">
        <v>584</v>
      </c>
      <c r="D203" s="663" t="s">
        <v>2539</v>
      </c>
      <c r="E203" s="662" t="s">
        <v>4367</v>
      </c>
      <c r="F203" s="663" t="s">
        <v>4368</v>
      </c>
      <c r="G203" s="662" t="s">
        <v>4199</v>
      </c>
      <c r="H203" s="662" t="s">
        <v>4200</v>
      </c>
      <c r="I203" s="664">
        <v>17.983333333333334</v>
      </c>
      <c r="J203" s="664">
        <v>1300</v>
      </c>
      <c r="K203" s="665">
        <v>23376.550000000003</v>
      </c>
    </row>
    <row r="204" spans="1:11" ht="14.4" customHeight="1" x14ac:dyDescent="0.3">
      <c r="A204" s="660" t="s">
        <v>571</v>
      </c>
      <c r="B204" s="661" t="s">
        <v>572</v>
      </c>
      <c r="C204" s="662" t="s">
        <v>584</v>
      </c>
      <c r="D204" s="663" t="s">
        <v>2539</v>
      </c>
      <c r="E204" s="662" t="s">
        <v>4367</v>
      </c>
      <c r="F204" s="663" t="s">
        <v>4368</v>
      </c>
      <c r="G204" s="662" t="s">
        <v>4203</v>
      </c>
      <c r="H204" s="662" t="s">
        <v>4204</v>
      </c>
      <c r="I204" s="664">
        <v>15.01</v>
      </c>
      <c r="J204" s="664">
        <v>35</v>
      </c>
      <c r="K204" s="665">
        <v>525.35</v>
      </c>
    </row>
    <row r="205" spans="1:11" ht="14.4" customHeight="1" x14ac:dyDescent="0.3">
      <c r="A205" s="660" t="s">
        <v>571</v>
      </c>
      <c r="B205" s="661" t="s">
        <v>572</v>
      </c>
      <c r="C205" s="662" t="s">
        <v>584</v>
      </c>
      <c r="D205" s="663" t="s">
        <v>2539</v>
      </c>
      <c r="E205" s="662" t="s">
        <v>4367</v>
      </c>
      <c r="F205" s="663" t="s">
        <v>4368</v>
      </c>
      <c r="G205" s="662" t="s">
        <v>4341</v>
      </c>
      <c r="H205" s="662" t="s">
        <v>4342</v>
      </c>
      <c r="I205" s="664">
        <v>25.535</v>
      </c>
      <c r="J205" s="664">
        <v>50</v>
      </c>
      <c r="K205" s="665">
        <v>1276.7</v>
      </c>
    </row>
    <row r="206" spans="1:11" ht="14.4" customHeight="1" x14ac:dyDescent="0.3">
      <c r="A206" s="660" t="s">
        <v>571</v>
      </c>
      <c r="B206" s="661" t="s">
        <v>572</v>
      </c>
      <c r="C206" s="662" t="s">
        <v>584</v>
      </c>
      <c r="D206" s="663" t="s">
        <v>2539</v>
      </c>
      <c r="E206" s="662" t="s">
        <v>4367</v>
      </c>
      <c r="F206" s="663" t="s">
        <v>4368</v>
      </c>
      <c r="G206" s="662" t="s">
        <v>4207</v>
      </c>
      <c r="H206" s="662" t="s">
        <v>4208</v>
      </c>
      <c r="I206" s="664">
        <v>2.52</v>
      </c>
      <c r="J206" s="664">
        <v>600</v>
      </c>
      <c r="K206" s="665">
        <v>1512</v>
      </c>
    </row>
    <row r="207" spans="1:11" ht="14.4" customHeight="1" x14ac:dyDescent="0.3">
      <c r="A207" s="660" t="s">
        <v>571</v>
      </c>
      <c r="B207" s="661" t="s">
        <v>572</v>
      </c>
      <c r="C207" s="662" t="s">
        <v>584</v>
      </c>
      <c r="D207" s="663" t="s">
        <v>2539</v>
      </c>
      <c r="E207" s="662" t="s">
        <v>4367</v>
      </c>
      <c r="F207" s="663" t="s">
        <v>4368</v>
      </c>
      <c r="G207" s="662" t="s">
        <v>4217</v>
      </c>
      <c r="H207" s="662" t="s">
        <v>4218</v>
      </c>
      <c r="I207" s="664">
        <v>21.23</v>
      </c>
      <c r="J207" s="664">
        <v>5</v>
      </c>
      <c r="K207" s="665">
        <v>106.15</v>
      </c>
    </row>
    <row r="208" spans="1:11" ht="14.4" customHeight="1" x14ac:dyDescent="0.3">
      <c r="A208" s="660" t="s">
        <v>571</v>
      </c>
      <c r="B208" s="661" t="s">
        <v>572</v>
      </c>
      <c r="C208" s="662" t="s">
        <v>584</v>
      </c>
      <c r="D208" s="663" t="s">
        <v>2539</v>
      </c>
      <c r="E208" s="662" t="s">
        <v>4367</v>
      </c>
      <c r="F208" s="663" t="s">
        <v>4368</v>
      </c>
      <c r="G208" s="662" t="s">
        <v>4227</v>
      </c>
      <c r="H208" s="662" t="s">
        <v>4228</v>
      </c>
      <c r="I208" s="664">
        <v>0.47</v>
      </c>
      <c r="J208" s="664">
        <v>1700</v>
      </c>
      <c r="K208" s="665">
        <v>799</v>
      </c>
    </row>
    <row r="209" spans="1:11" ht="14.4" customHeight="1" x14ac:dyDescent="0.3">
      <c r="A209" s="660" t="s">
        <v>571</v>
      </c>
      <c r="B209" s="661" t="s">
        <v>572</v>
      </c>
      <c r="C209" s="662" t="s">
        <v>584</v>
      </c>
      <c r="D209" s="663" t="s">
        <v>2539</v>
      </c>
      <c r="E209" s="662" t="s">
        <v>4369</v>
      </c>
      <c r="F209" s="663" t="s">
        <v>4370</v>
      </c>
      <c r="G209" s="662" t="s">
        <v>4235</v>
      </c>
      <c r="H209" s="662" t="s">
        <v>4236</v>
      </c>
      <c r="I209" s="664">
        <v>8.17</v>
      </c>
      <c r="J209" s="664">
        <v>900</v>
      </c>
      <c r="K209" s="665">
        <v>7353</v>
      </c>
    </row>
    <row r="210" spans="1:11" ht="14.4" customHeight="1" x14ac:dyDescent="0.3">
      <c r="A210" s="660" t="s">
        <v>571</v>
      </c>
      <c r="B210" s="661" t="s">
        <v>572</v>
      </c>
      <c r="C210" s="662" t="s">
        <v>584</v>
      </c>
      <c r="D210" s="663" t="s">
        <v>2539</v>
      </c>
      <c r="E210" s="662" t="s">
        <v>4371</v>
      </c>
      <c r="F210" s="663" t="s">
        <v>4372</v>
      </c>
      <c r="G210" s="662" t="s">
        <v>4241</v>
      </c>
      <c r="H210" s="662" t="s">
        <v>4242</v>
      </c>
      <c r="I210" s="664">
        <v>0.3</v>
      </c>
      <c r="J210" s="664">
        <v>500</v>
      </c>
      <c r="K210" s="665">
        <v>150</v>
      </c>
    </row>
    <row r="211" spans="1:11" ht="14.4" customHeight="1" x14ac:dyDescent="0.3">
      <c r="A211" s="660" t="s">
        <v>571</v>
      </c>
      <c r="B211" s="661" t="s">
        <v>572</v>
      </c>
      <c r="C211" s="662" t="s">
        <v>584</v>
      </c>
      <c r="D211" s="663" t="s">
        <v>2539</v>
      </c>
      <c r="E211" s="662" t="s">
        <v>4371</v>
      </c>
      <c r="F211" s="663" t="s">
        <v>4372</v>
      </c>
      <c r="G211" s="662" t="s">
        <v>4245</v>
      </c>
      <c r="H211" s="662" t="s">
        <v>4246</v>
      </c>
      <c r="I211" s="664">
        <v>0.3</v>
      </c>
      <c r="J211" s="664">
        <v>200</v>
      </c>
      <c r="K211" s="665">
        <v>60</v>
      </c>
    </row>
    <row r="212" spans="1:11" ht="14.4" customHeight="1" x14ac:dyDescent="0.3">
      <c r="A212" s="660" t="s">
        <v>571</v>
      </c>
      <c r="B212" s="661" t="s">
        <v>572</v>
      </c>
      <c r="C212" s="662" t="s">
        <v>584</v>
      </c>
      <c r="D212" s="663" t="s">
        <v>2539</v>
      </c>
      <c r="E212" s="662" t="s">
        <v>4371</v>
      </c>
      <c r="F212" s="663" t="s">
        <v>4372</v>
      </c>
      <c r="G212" s="662" t="s">
        <v>4247</v>
      </c>
      <c r="H212" s="662" t="s">
        <v>4248</v>
      </c>
      <c r="I212" s="664">
        <v>0.48</v>
      </c>
      <c r="J212" s="664">
        <v>100</v>
      </c>
      <c r="K212" s="665">
        <v>48</v>
      </c>
    </row>
    <row r="213" spans="1:11" ht="14.4" customHeight="1" x14ac:dyDescent="0.3">
      <c r="A213" s="660" t="s">
        <v>571</v>
      </c>
      <c r="B213" s="661" t="s">
        <v>572</v>
      </c>
      <c r="C213" s="662" t="s">
        <v>584</v>
      </c>
      <c r="D213" s="663" t="s">
        <v>2539</v>
      </c>
      <c r="E213" s="662" t="s">
        <v>4371</v>
      </c>
      <c r="F213" s="663" t="s">
        <v>4372</v>
      </c>
      <c r="G213" s="662" t="s">
        <v>4249</v>
      </c>
      <c r="H213" s="662" t="s">
        <v>4250</v>
      </c>
      <c r="I213" s="664">
        <v>0.48</v>
      </c>
      <c r="J213" s="664">
        <v>700</v>
      </c>
      <c r="K213" s="665">
        <v>336</v>
      </c>
    </row>
    <row r="214" spans="1:11" ht="14.4" customHeight="1" x14ac:dyDescent="0.3">
      <c r="A214" s="660" t="s">
        <v>571</v>
      </c>
      <c r="B214" s="661" t="s">
        <v>572</v>
      </c>
      <c r="C214" s="662" t="s">
        <v>584</v>
      </c>
      <c r="D214" s="663" t="s">
        <v>2539</v>
      </c>
      <c r="E214" s="662" t="s">
        <v>4371</v>
      </c>
      <c r="F214" s="663" t="s">
        <v>4372</v>
      </c>
      <c r="G214" s="662" t="s">
        <v>4251</v>
      </c>
      <c r="H214" s="662" t="s">
        <v>4252</v>
      </c>
      <c r="I214" s="664">
        <v>31.46</v>
      </c>
      <c r="J214" s="664">
        <v>1000</v>
      </c>
      <c r="K214" s="665">
        <v>31460</v>
      </c>
    </row>
    <row r="215" spans="1:11" ht="14.4" customHeight="1" x14ac:dyDescent="0.3">
      <c r="A215" s="660" t="s">
        <v>571</v>
      </c>
      <c r="B215" s="661" t="s">
        <v>572</v>
      </c>
      <c r="C215" s="662" t="s">
        <v>584</v>
      </c>
      <c r="D215" s="663" t="s">
        <v>2539</v>
      </c>
      <c r="E215" s="662" t="s">
        <v>4371</v>
      </c>
      <c r="F215" s="663" t="s">
        <v>4372</v>
      </c>
      <c r="G215" s="662" t="s">
        <v>4343</v>
      </c>
      <c r="H215" s="662" t="s">
        <v>4344</v>
      </c>
      <c r="I215" s="664">
        <v>1.75</v>
      </c>
      <c r="J215" s="664">
        <v>500</v>
      </c>
      <c r="K215" s="665">
        <v>875</v>
      </c>
    </row>
    <row r="216" spans="1:11" ht="14.4" customHeight="1" x14ac:dyDescent="0.3">
      <c r="A216" s="660" t="s">
        <v>571</v>
      </c>
      <c r="B216" s="661" t="s">
        <v>572</v>
      </c>
      <c r="C216" s="662" t="s">
        <v>584</v>
      </c>
      <c r="D216" s="663" t="s">
        <v>2539</v>
      </c>
      <c r="E216" s="662" t="s">
        <v>4371</v>
      </c>
      <c r="F216" s="663" t="s">
        <v>4372</v>
      </c>
      <c r="G216" s="662" t="s">
        <v>4253</v>
      </c>
      <c r="H216" s="662" t="s">
        <v>4254</v>
      </c>
      <c r="I216" s="664">
        <v>1.75</v>
      </c>
      <c r="J216" s="664">
        <v>800</v>
      </c>
      <c r="K216" s="665">
        <v>1400</v>
      </c>
    </row>
    <row r="217" spans="1:11" ht="14.4" customHeight="1" x14ac:dyDescent="0.3">
      <c r="A217" s="660" t="s">
        <v>571</v>
      </c>
      <c r="B217" s="661" t="s">
        <v>572</v>
      </c>
      <c r="C217" s="662" t="s">
        <v>584</v>
      </c>
      <c r="D217" s="663" t="s">
        <v>2539</v>
      </c>
      <c r="E217" s="662" t="s">
        <v>4373</v>
      </c>
      <c r="F217" s="663" t="s">
        <v>4374</v>
      </c>
      <c r="G217" s="662" t="s">
        <v>4261</v>
      </c>
      <c r="H217" s="662" t="s">
        <v>4262</v>
      </c>
      <c r="I217" s="664">
        <v>7.5</v>
      </c>
      <c r="J217" s="664">
        <v>10</v>
      </c>
      <c r="K217" s="665">
        <v>75</v>
      </c>
    </row>
    <row r="218" spans="1:11" ht="14.4" customHeight="1" x14ac:dyDescent="0.3">
      <c r="A218" s="660" t="s">
        <v>571</v>
      </c>
      <c r="B218" s="661" t="s">
        <v>572</v>
      </c>
      <c r="C218" s="662" t="s">
        <v>584</v>
      </c>
      <c r="D218" s="663" t="s">
        <v>2539</v>
      </c>
      <c r="E218" s="662" t="s">
        <v>4373</v>
      </c>
      <c r="F218" s="663" t="s">
        <v>4374</v>
      </c>
      <c r="G218" s="662" t="s">
        <v>4265</v>
      </c>
      <c r="H218" s="662" t="s">
        <v>4266</v>
      </c>
      <c r="I218" s="664">
        <v>7.5</v>
      </c>
      <c r="J218" s="664">
        <v>10</v>
      </c>
      <c r="K218" s="665">
        <v>75</v>
      </c>
    </row>
    <row r="219" spans="1:11" ht="14.4" customHeight="1" x14ac:dyDescent="0.3">
      <c r="A219" s="660" t="s">
        <v>571</v>
      </c>
      <c r="B219" s="661" t="s">
        <v>572</v>
      </c>
      <c r="C219" s="662" t="s">
        <v>584</v>
      </c>
      <c r="D219" s="663" t="s">
        <v>2539</v>
      </c>
      <c r="E219" s="662" t="s">
        <v>4373</v>
      </c>
      <c r="F219" s="663" t="s">
        <v>4374</v>
      </c>
      <c r="G219" s="662" t="s">
        <v>4267</v>
      </c>
      <c r="H219" s="662" t="s">
        <v>4268</v>
      </c>
      <c r="I219" s="664">
        <v>0.71</v>
      </c>
      <c r="J219" s="664">
        <v>2200</v>
      </c>
      <c r="K219" s="665">
        <v>1562</v>
      </c>
    </row>
    <row r="220" spans="1:11" ht="14.4" customHeight="1" x14ac:dyDescent="0.3">
      <c r="A220" s="660" t="s">
        <v>571</v>
      </c>
      <c r="B220" s="661" t="s">
        <v>572</v>
      </c>
      <c r="C220" s="662" t="s">
        <v>584</v>
      </c>
      <c r="D220" s="663" t="s">
        <v>2539</v>
      </c>
      <c r="E220" s="662" t="s">
        <v>4373</v>
      </c>
      <c r="F220" s="663" t="s">
        <v>4374</v>
      </c>
      <c r="G220" s="662" t="s">
        <v>4307</v>
      </c>
      <c r="H220" s="662" t="s">
        <v>4308</v>
      </c>
      <c r="I220" s="664">
        <v>0.71</v>
      </c>
      <c r="J220" s="664">
        <v>1200</v>
      </c>
      <c r="K220" s="665">
        <v>852</v>
      </c>
    </row>
    <row r="221" spans="1:11" ht="14.4" customHeight="1" x14ac:dyDescent="0.3">
      <c r="A221" s="660" t="s">
        <v>571</v>
      </c>
      <c r="B221" s="661" t="s">
        <v>572</v>
      </c>
      <c r="C221" s="662" t="s">
        <v>584</v>
      </c>
      <c r="D221" s="663" t="s">
        <v>2539</v>
      </c>
      <c r="E221" s="662" t="s">
        <v>4373</v>
      </c>
      <c r="F221" s="663" t="s">
        <v>4374</v>
      </c>
      <c r="G221" s="662" t="s">
        <v>4345</v>
      </c>
      <c r="H221" s="662" t="s">
        <v>4346</v>
      </c>
      <c r="I221" s="664">
        <v>0.71</v>
      </c>
      <c r="J221" s="664">
        <v>600</v>
      </c>
      <c r="K221" s="665">
        <v>426</v>
      </c>
    </row>
    <row r="222" spans="1:11" ht="14.4" customHeight="1" x14ac:dyDescent="0.3">
      <c r="A222" s="660" t="s">
        <v>571</v>
      </c>
      <c r="B222" s="661" t="s">
        <v>572</v>
      </c>
      <c r="C222" s="662" t="s">
        <v>587</v>
      </c>
      <c r="D222" s="663" t="s">
        <v>2540</v>
      </c>
      <c r="E222" s="662" t="s">
        <v>4367</v>
      </c>
      <c r="F222" s="663" t="s">
        <v>4368</v>
      </c>
      <c r="G222" s="662" t="s">
        <v>4347</v>
      </c>
      <c r="H222" s="662" t="s">
        <v>4348</v>
      </c>
      <c r="I222" s="664">
        <v>1092.3499999999999</v>
      </c>
      <c r="J222" s="664">
        <v>20</v>
      </c>
      <c r="K222" s="665">
        <v>21847</v>
      </c>
    </row>
    <row r="223" spans="1:11" ht="14.4" customHeight="1" x14ac:dyDescent="0.3">
      <c r="A223" s="660" t="s">
        <v>571</v>
      </c>
      <c r="B223" s="661" t="s">
        <v>572</v>
      </c>
      <c r="C223" s="662" t="s">
        <v>590</v>
      </c>
      <c r="D223" s="663" t="s">
        <v>2541</v>
      </c>
      <c r="E223" s="662" t="s">
        <v>4365</v>
      </c>
      <c r="F223" s="663" t="s">
        <v>4366</v>
      </c>
      <c r="G223" s="662" t="s">
        <v>4349</v>
      </c>
      <c r="H223" s="662" t="s">
        <v>4350</v>
      </c>
      <c r="I223" s="664">
        <v>2.4</v>
      </c>
      <c r="J223" s="664">
        <v>40</v>
      </c>
      <c r="K223" s="665">
        <v>96</v>
      </c>
    </row>
    <row r="224" spans="1:11" ht="14.4" customHeight="1" x14ac:dyDescent="0.3">
      <c r="A224" s="660" t="s">
        <v>571</v>
      </c>
      <c r="B224" s="661" t="s">
        <v>572</v>
      </c>
      <c r="C224" s="662" t="s">
        <v>590</v>
      </c>
      <c r="D224" s="663" t="s">
        <v>2541</v>
      </c>
      <c r="E224" s="662" t="s">
        <v>4365</v>
      </c>
      <c r="F224" s="663" t="s">
        <v>4366</v>
      </c>
      <c r="G224" s="662" t="s">
        <v>4351</v>
      </c>
      <c r="H224" s="662" t="s">
        <v>4352</v>
      </c>
      <c r="I224" s="664">
        <v>88.58</v>
      </c>
      <c r="J224" s="664">
        <v>8</v>
      </c>
      <c r="K224" s="665">
        <v>708.64</v>
      </c>
    </row>
    <row r="225" spans="1:11" ht="14.4" customHeight="1" x14ac:dyDescent="0.3">
      <c r="A225" s="660" t="s">
        <v>571</v>
      </c>
      <c r="B225" s="661" t="s">
        <v>572</v>
      </c>
      <c r="C225" s="662" t="s">
        <v>590</v>
      </c>
      <c r="D225" s="663" t="s">
        <v>2541</v>
      </c>
      <c r="E225" s="662" t="s">
        <v>4365</v>
      </c>
      <c r="F225" s="663" t="s">
        <v>4366</v>
      </c>
      <c r="G225" s="662" t="s">
        <v>4121</v>
      </c>
      <c r="H225" s="662" t="s">
        <v>4122</v>
      </c>
      <c r="I225" s="664">
        <v>27.36</v>
      </c>
      <c r="J225" s="664">
        <v>5</v>
      </c>
      <c r="K225" s="665">
        <v>136.80000000000001</v>
      </c>
    </row>
    <row r="226" spans="1:11" ht="14.4" customHeight="1" x14ac:dyDescent="0.3">
      <c r="A226" s="660" t="s">
        <v>571</v>
      </c>
      <c r="B226" s="661" t="s">
        <v>572</v>
      </c>
      <c r="C226" s="662" t="s">
        <v>590</v>
      </c>
      <c r="D226" s="663" t="s">
        <v>2541</v>
      </c>
      <c r="E226" s="662" t="s">
        <v>4365</v>
      </c>
      <c r="F226" s="663" t="s">
        <v>4366</v>
      </c>
      <c r="G226" s="662" t="s">
        <v>4125</v>
      </c>
      <c r="H226" s="662" t="s">
        <v>4126</v>
      </c>
      <c r="I226" s="664">
        <v>2.0499999999999998</v>
      </c>
      <c r="J226" s="664">
        <v>25</v>
      </c>
      <c r="K226" s="665">
        <v>51.3</v>
      </c>
    </row>
    <row r="227" spans="1:11" ht="14.4" customHeight="1" x14ac:dyDescent="0.3">
      <c r="A227" s="660" t="s">
        <v>571</v>
      </c>
      <c r="B227" s="661" t="s">
        <v>572</v>
      </c>
      <c r="C227" s="662" t="s">
        <v>590</v>
      </c>
      <c r="D227" s="663" t="s">
        <v>2541</v>
      </c>
      <c r="E227" s="662" t="s">
        <v>4365</v>
      </c>
      <c r="F227" s="663" t="s">
        <v>4366</v>
      </c>
      <c r="G227" s="662" t="s">
        <v>4353</v>
      </c>
      <c r="H227" s="662" t="s">
        <v>4354</v>
      </c>
      <c r="I227" s="664">
        <v>2.27</v>
      </c>
      <c r="J227" s="664">
        <v>200</v>
      </c>
      <c r="K227" s="665">
        <v>454</v>
      </c>
    </row>
    <row r="228" spans="1:11" ht="14.4" customHeight="1" x14ac:dyDescent="0.3">
      <c r="A228" s="660" t="s">
        <v>571</v>
      </c>
      <c r="B228" s="661" t="s">
        <v>572</v>
      </c>
      <c r="C228" s="662" t="s">
        <v>590</v>
      </c>
      <c r="D228" s="663" t="s">
        <v>2541</v>
      </c>
      <c r="E228" s="662" t="s">
        <v>4365</v>
      </c>
      <c r="F228" s="663" t="s">
        <v>4366</v>
      </c>
      <c r="G228" s="662" t="s">
        <v>4355</v>
      </c>
      <c r="H228" s="662" t="s">
        <v>4356</v>
      </c>
      <c r="I228" s="664">
        <v>1.1499999999999999</v>
      </c>
      <c r="J228" s="664">
        <v>1500</v>
      </c>
      <c r="K228" s="665">
        <v>1718</v>
      </c>
    </row>
    <row r="229" spans="1:11" ht="14.4" customHeight="1" x14ac:dyDescent="0.3">
      <c r="A229" s="660" t="s">
        <v>571</v>
      </c>
      <c r="B229" s="661" t="s">
        <v>572</v>
      </c>
      <c r="C229" s="662" t="s">
        <v>590</v>
      </c>
      <c r="D229" s="663" t="s">
        <v>2541</v>
      </c>
      <c r="E229" s="662" t="s">
        <v>4365</v>
      </c>
      <c r="F229" s="663" t="s">
        <v>4366</v>
      </c>
      <c r="G229" s="662" t="s">
        <v>4277</v>
      </c>
      <c r="H229" s="662" t="s">
        <v>4278</v>
      </c>
      <c r="I229" s="664">
        <v>0.59</v>
      </c>
      <c r="J229" s="664">
        <v>1700</v>
      </c>
      <c r="K229" s="665">
        <v>1003</v>
      </c>
    </row>
    <row r="230" spans="1:11" ht="14.4" customHeight="1" x14ac:dyDescent="0.3">
      <c r="A230" s="660" t="s">
        <v>571</v>
      </c>
      <c r="B230" s="661" t="s">
        <v>572</v>
      </c>
      <c r="C230" s="662" t="s">
        <v>590</v>
      </c>
      <c r="D230" s="663" t="s">
        <v>2541</v>
      </c>
      <c r="E230" s="662" t="s">
        <v>4365</v>
      </c>
      <c r="F230" s="663" t="s">
        <v>4366</v>
      </c>
      <c r="G230" s="662" t="s">
        <v>4321</v>
      </c>
      <c r="H230" s="662" t="s">
        <v>4322</v>
      </c>
      <c r="I230" s="664">
        <v>0.93</v>
      </c>
      <c r="J230" s="664">
        <v>200</v>
      </c>
      <c r="K230" s="665">
        <v>186</v>
      </c>
    </row>
    <row r="231" spans="1:11" ht="14.4" customHeight="1" x14ac:dyDescent="0.3">
      <c r="A231" s="660" t="s">
        <v>571</v>
      </c>
      <c r="B231" s="661" t="s">
        <v>572</v>
      </c>
      <c r="C231" s="662" t="s">
        <v>590</v>
      </c>
      <c r="D231" s="663" t="s">
        <v>2541</v>
      </c>
      <c r="E231" s="662" t="s">
        <v>4365</v>
      </c>
      <c r="F231" s="663" t="s">
        <v>4366</v>
      </c>
      <c r="G231" s="662" t="s">
        <v>4357</v>
      </c>
      <c r="H231" s="662" t="s">
        <v>4358</v>
      </c>
      <c r="I231" s="664">
        <v>26.37</v>
      </c>
      <c r="J231" s="664">
        <v>24</v>
      </c>
      <c r="K231" s="665">
        <v>632.88</v>
      </c>
    </row>
    <row r="232" spans="1:11" ht="14.4" customHeight="1" x14ac:dyDescent="0.3">
      <c r="A232" s="660" t="s">
        <v>571</v>
      </c>
      <c r="B232" s="661" t="s">
        <v>572</v>
      </c>
      <c r="C232" s="662" t="s">
        <v>590</v>
      </c>
      <c r="D232" s="663" t="s">
        <v>2541</v>
      </c>
      <c r="E232" s="662" t="s">
        <v>4367</v>
      </c>
      <c r="F232" s="663" t="s">
        <v>4368</v>
      </c>
      <c r="G232" s="662" t="s">
        <v>4359</v>
      </c>
      <c r="H232" s="662" t="s">
        <v>4360</v>
      </c>
      <c r="I232" s="664">
        <v>18.39</v>
      </c>
      <c r="J232" s="664">
        <v>24</v>
      </c>
      <c r="K232" s="665">
        <v>441.41</v>
      </c>
    </row>
    <row r="233" spans="1:11" ht="14.4" customHeight="1" x14ac:dyDescent="0.3">
      <c r="A233" s="660" t="s">
        <v>571</v>
      </c>
      <c r="B233" s="661" t="s">
        <v>572</v>
      </c>
      <c r="C233" s="662" t="s">
        <v>590</v>
      </c>
      <c r="D233" s="663" t="s">
        <v>2541</v>
      </c>
      <c r="E233" s="662" t="s">
        <v>4367</v>
      </c>
      <c r="F233" s="663" t="s">
        <v>4368</v>
      </c>
      <c r="G233" s="662" t="s">
        <v>4205</v>
      </c>
      <c r="H233" s="662" t="s">
        <v>4206</v>
      </c>
      <c r="I233" s="664">
        <v>12.11</v>
      </c>
      <c r="J233" s="664">
        <v>10</v>
      </c>
      <c r="K233" s="665">
        <v>121.1</v>
      </c>
    </row>
    <row r="234" spans="1:11" ht="14.4" customHeight="1" x14ac:dyDescent="0.3">
      <c r="A234" s="660" t="s">
        <v>571</v>
      </c>
      <c r="B234" s="661" t="s">
        <v>572</v>
      </c>
      <c r="C234" s="662" t="s">
        <v>590</v>
      </c>
      <c r="D234" s="663" t="s">
        <v>2541</v>
      </c>
      <c r="E234" s="662" t="s">
        <v>4367</v>
      </c>
      <c r="F234" s="663" t="s">
        <v>4368</v>
      </c>
      <c r="G234" s="662" t="s">
        <v>4361</v>
      </c>
      <c r="H234" s="662" t="s">
        <v>4362</v>
      </c>
      <c r="I234" s="664">
        <v>3.99</v>
      </c>
      <c r="J234" s="664">
        <v>150</v>
      </c>
      <c r="K234" s="665">
        <v>599</v>
      </c>
    </row>
    <row r="235" spans="1:11" ht="14.4" customHeight="1" x14ac:dyDescent="0.3">
      <c r="A235" s="660" t="s">
        <v>571</v>
      </c>
      <c r="B235" s="661" t="s">
        <v>572</v>
      </c>
      <c r="C235" s="662" t="s">
        <v>590</v>
      </c>
      <c r="D235" s="663" t="s">
        <v>2541</v>
      </c>
      <c r="E235" s="662" t="s">
        <v>4373</v>
      </c>
      <c r="F235" s="663" t="s">
        <v>4374</v>
      </c>
      <c r="G235" s="662" t="s">
        <v>4363</v>
      </c>
      <c r="H235" s="662" t="s">
        <v>4364</v>
      </c>
      <c r="I235" s="664">
        <v>7.5</v>
      </c>
      <c r="J235" s="664">
        <v>50</v>
      </c>
      <c r="K235" s="665">
        <v>375</v>
      </c>
    </row>
    <row r="236" spans="1:11" ht="14.4" customHeight="1" x14ac:dyDescent="0.3">
      <c r="A236" s="660" t="s">
        <v>571</v>
      </c>
      <c r="B236" s="661" t="s">
        <v>572</v>
      </c>
      <c r="C236" s="662" t="s">
        <v>590</v>
      </c>
      <c r="D236" s="663" t="s">
        <v>2541</v>
      </c>
      <c r="E236" s="662" t="s">
        <v>4373</v>
      </c>
      <c r="F236" s="663" t="s">
        <v>4374</v>
      </c>
      <c r="G236" s="662" t="s">
        <v>4259</v>
      </c>
      <c r="H236" s="662" t="s">
        <v>4260</v>
      </c>
      <c r="I236" s="664">
        <v>7.5</v>
      </c>
      <c r="J236" s="664">
        <v>50</v>
      </c>
      <c r="K236" s="665">
        <v>375</v>
      </c>
    </row>
    <row r="237" spans="1:11" ht="14.4" customHeight="1" x14ac:dyDescent="0.3">
      <c r="A237" s="660" t="s">
        <v>571</v>
      </c>
      <c r="B237" s="661" t="s">
        <v>572</v>
      </c>
      <c r="C237" s="662" t="s">
        <v>590</v>
      </c>
      <c r="D237" s="663" t="s">
        <v>2541</v>
      </c>
      <c r="E237" s="662" t="s">
        <v>4373</v>
      </c>
      <c r="F237" s="663" t="s">
        <v>4374</v>
      </c>
      <c r="G237" s="662" t="s">
        <v>4263</v>
      </c>
      <c r="H237" s="662" t="s">
        <v>4264</v>
      </c>
      <c r="I237" s="664">
        <v>7.5</v>
      </c>
      <c r="J237" s="664">
        <v>70</v>
      </c>
      <c r="K237" s="665">
        <v>525</v>
      </c>
    </row>
    <row r="238" spans="1:11" ht="14.4" customHeight="1" thickBot="1" x14ac:dyDescent="0.35">
      <c r="A238" s="666" t="s">
        <v>571</v>
      </c>
      <c r="B238" s="667" t="s">
        <v>572</v>
      </c>
      <c r="C238" s="668" t="s">
        <v>590</v>
      </c>
      <c r="D238" s="669" t="s">
        <v>2541</v>
      </c>
      <c r="E238" s="668" t="s">
        <v>4373</v>
      </c>
      <c r="F238" s="669" t="s">
        <v>4374</v>
      </c>
      <c r="G238" s="668" t="s">
        <v>4345</v>
      </c>
      <c r="H238" s="668" t="s">
        <v>4346</v>
      </c>
      <c r="I238" s="670">
        <v>0.71</v>
      </c>
      <c r="J238" s="670">
        <v>600</v>
      </c>
      <c r="K238" s="671">
        <v>426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7" width="13.109375" hidden="1" customWidth="1"/>
    <col min="8" max="8" width="13.109375" customWidth="1"/>
    <col min="9" max="20" width="13.109375" hidden="1" customWidth="1"/>
    <col min="21" max="21" width="13.109375" customWidth="1"/>
    <col min="22" max="23" width="13.109375" hidden="1" customWidth="1"/>
    <col min="24" max="24" width="13.109375" customWidth="1"/>
    <col min="25" max="25" width="13.109375" hidden="1" customWidth="1"/>
    <col min="26" max="26" width="13.109375" customWidth="1"/>
    <col min="2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252</v>
      </c>
      <c r="B3" s="548" t="s">
        <v>233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2015</v>
      </c>
      <c r="B4" s="549"/>
      <c r="C4" s="387" t="s">
        <v>234</v>
      </c>
      <c r="D4" s="388" t="s">
        <v>235</v>
      </c>
      <c r="E4" s="388" t="s">
        <v>236</v>
      </c>
      <c r="F4" s="406" t="s">
        <v>264</v>
      </c>
      <c r="G4" s="406" t="s">
        <v>265</v>
      </c>
      <c r="H4" s="406" t="s">
        <v>266</v>
      </c>
      <c r="I4" s="406" t="s">
        <v>267</v>
      </c>
      <c r="J4" s="406" t="s">
        <v>268</v>
      </c>
      <c r="K4" s="406" t="s">
        <v>269</v>
      </c>
      <c r="L4" s="406" t="s">
        <v>270</v>
      </c>
      <c r="M4" s="406" t="s">
        <v>271</v>
      </c>
      <c r="N4" s="406" t="s">
        <v>272</v>
      </c>
      <c r="O4" s="406" t="s">
        <v>273</v>
      </c>
      <c r="P4" s="406" t="s">
        <v>274</v>
      </c>
      <c r="Q4" s="406" t="s">
        <v>275</v>
      </c>
      <c r="R4" s="406" t="s">
        <v>276</v>
      </c>
      <c r="S4" s="406" t="s">
        <v>277</v>
      </c>
      <c r="T4" s="406" t="s">
        <v>278</v>
      </c>
      <c r="U4" s="406" t="s">
        <v>279</v>
      </c>
      <c r="V4" s="406" t="s">
        <v>280</v>
      </c>
      <c r="W4" s="406" t="s">
        <v>289</v>
      </c>
      <c r="X4" s="406" t="s">
        <v>281</v>
      </c>
      <c r="Y4" s="406" t="s">
        <v>290</v>
      </c>
      <c r="Z4" s="406" t="s">
        <v>282</v>
      </c>
      <c r="AA4" s="406" t="s">
        <v>283</v>
      </c>
      <c r="AB4" s="406" t="s">
        <v>284</v>
      </c>
      <c r="AC4" s="406" t="s">
        <v>285</v>
      </c>
      <c r="AD4" s="406" t="s">
        <v>286</v>
      </c>
      <c r="AE4" s="388" t="s">
        <v>287</v>
      </c>
      <c r="AF4" s="388" t="s">
        <v>288</v>
      </c>
      <c r="AG4" s="763" t="s">
        <v>254</v>
      </c>
      <c r="AH4" s="778"/>
    </row>
    <row r="5" spans="1:34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99.7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21.1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32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15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1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12.5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9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4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5.0999999999999996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239</v>
      </c>
      <c r="B11" s="410">
        <f xml:space="preserve">
IF($A$4&lt;=12,SUMIFS('ON Data'!F:F,'ON Data'!$D:$D,$A$4,'ON Data'!$E:$E,2),SUMIFS('ON Data'!F:F,'ON Data'!$E:$E,2))</f>
        <v>29150.629999999997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6512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9229.5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4541.38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304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3574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2272.5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1310.25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1407</v>
      </c>
      <c r="AH11" s="778"/>
    </row>
    <row r="12" spans="1:34" x14ac:dyDescent="0.3">
      <c r="A12" s="393" t="s">
        <v>240</v>
      </c>
      <c r="B12" s="410">
        <f xml:space="preserve">
IF($A$4&lt;=12,SUMIFS('ON Data'!F:F,'ON Data'!$D:$D,$A$4,'ON Data'!$E:$E,3),SUMIFS('ON Data'!F:F,'ON Data'!$E:$E,3))</f>
        <v>387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387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0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247</v>
      </c>
      <c r="B13" s="410">
        <f xml:space="preserve">
IF($A$4&lt;=12,SUMIFS('ON Data'!F:F,'ON Data'!$D:$D,$A$4,'ON Data'!$E:$E,4),SUMIFS('ON Data'!F:F,'ON Data'!$E:$E,4))</f>
        <v>678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618.5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39.5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20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0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160</v>
      </c>
      <c r="C14" s="414">
        <f xml:space="preserve">
IF($A$4&lt;=12,SUMIFS('ON Data'!G:G,'ON Data'!$D:$D,$A$4,'ON Data'!$E:$E,5),SUMIFS('ON Data'!G:G,'ON Data'!$E:$E,5))</f>
        <v>160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244</v>
      </c>
      <c r="B18" s="410">
        <f xml:space="preserve">
B19-B16-B17</f>
        <v>44560</v>
      </c>
      <c r="C18" s="411">
        <f t="shared" ref="C18" si="0" xml:space="preserve">
C19-C16-C17</f>
        <v>0</v>
      </c>
      <c r="D18" s="412">
        <f t="shared" ref="D18:AG18" si="1" xml:space="preserve">
D19-D16-D17</f>
        <v>0</v>
      </c>
      <c r="E18" s="412">
        <f t="shared" si="1"/>
        <v>0</v>
      </c>
      <c r="F18" s="412">
        <f t="shared" si="1"/>
        <v>23251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5789</v>
      </c>
      <c r="Y18" s="412">
        <f t="shared" si="1"/>
        <v>0</v>
      </c>
      <c r="Z18" s="412">
        <f t="shared" si="1"/>
        <v>6220</v>
      </c>
      <c r="AA18" s="412">
        <f t="shared" si="1"/>
        <v>0</v>
      </c>
      <c r="AB18" s="412">
        <f t="shared" si="1"/>
        <v>0</v>
      </c>
      <c r="AC18" s="412">
        <f t="shared" si="1"/>
        <v>9300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0</v>
      </c>
      <c r="AH18" s="778"/>
    </row>
    <row r="19" spans="1:34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44560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23251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5789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6220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9300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0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6249358</v>
      </c>
      <c r="C20" s="423">
        <f xml:space="preserve">
IF($A$4&lt;=12,SUMIFS('ON Data'!G:G,'ON Data'!$D:$D,$A$4,'ON Data'!$E:$E,6),SUMIFS('ON Data'!G:G,'ON Data'!$E:$E,6))</f>
        <v>32000</v>
      </c>
      <c r="D20" s="424">
        <f xml:space="preserve">
IF($A$4&lt;=12,SUMIFS('ON Data'!H:H,'ON Data'!$D:$D,$A$4,'ON Data'!$E:$E,6),SUMIFS('ON Data'!H:H,'ON Data'!$E:$E,6))</f>
        <v>2460308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1823888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829546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42438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448548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263268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144355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205007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6249358</v>
      </c>
      <c r="C23" s="414">
        <f t="shared" ref="C23:AG23" si="3" xml:space="preserve">
IF(C21="","",C20-C21)</f>
        <v>32000</v>
      </c>
      <c r="D23" s="415">
        <f t="shared" si="3"/>
        <v>2460308</v>
      </c>
      <c r="E23" s="415">
        <f t="shared" si="3"/>
        <v>0</v>
      </c>
      <c r="F23" s="415">
        <f t="shared" si="3"/>
        <v>1823888</v>
      </c>
      <c r="G23" s="415">
        <f t="shared" si="3"/>
        <v>0</v>
      </c>
      <c r="H23" s="415">
        <f t="shared" si="3"/>
        <v>829546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42438</v>
      </c>
      <c r="V23" s="415">
        <f t="shared" si="3"/>
        <v>0</v>
      </c>
      <c r="W23" s="415">
        <f t="shared" si="3"/>
        <v>0</v>
      </c>
      <c r="X23" s="415">
        <f t="shared" si="3"/>
        <v>448548</v>
      </c>
      <c r="Y23" s="415">
        <f t="shared" si="3"/>
        <v>0</v>
      </c>
      <c r="Z23" s="415">
        <f t="shared" si="3"/>
        <v>263268</v>
      </c>
      <c r="AA23" s="415">
        <f t="shared" si="3"/>
        <v>0</v>
      </c>
      <c r="AB23" s="415">
        <f t="shared" si="3"/>
        <v>0</v>
      </c>
      <c r="AC23" s="415">
        <f t="shared" si="3"/>
        <v>144355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205007</v>
      </c>
      <c r="AH23" s="778"/>
    </row>
    <row r="24" spans="1:34" x14ac:dyDescent="0.3">
      <c r="A24" s="392" t="s">
        <v>246</v>
      </c>
      <c r="B24" s="439" t="s">
        <v>3</v>
      </c>
      <c r="C24" s="779" t="s">
        <v>257</v>
      </c>
      <c r="D24" s="753"/>
      <c r="E24" s="754"/>
      <c r="F24" s="754" t="s">
        <v>258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259</v>
      </c>
      <c r="AH24" s="778"/>
    </row>
    <row r="25" spans="1:34" x14ac:dyDescent="0.3">
      <c r="A25" s="393" t="s">
        <v>94</v>
      </c>
      <c r="B25" s="410">
        <f xml:space="preserve">
SUM(C25:AG25)</f>
        <v>13500</v>
      </c>
      <c r="C25" s="780">
        <f xml:space="preserve">
IF($A$4&lt;=12,SUMIFS('ON Data'!H:H,'ON Data'!$D:$D,$A$4,'ON Data'!$E:$E,10),SUMIFS('ON Data'!H:H,'ON Data'!$E:$E,10))</f>
        <v>6700</v>
      </c>
      <c r="D25" s="755"/>
      <c r="E25" s="756"/>
      <c r="F25" s="756">
        <f xml:space="preserve">
IF($A$4&lt;=12,SUMIFS('ON Data'!K:K,'ON Data'!$D:$D,$A$4,'ON Data'!$E:$E,10),SUMIFS('ON Data'!K:K,'ON Data'!$E:$E,10))</f>
        <v>6800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256</v>
      </c>
      <c r="B26" s="419">
        <f xml:space="preserve">
SUM(C26:AG26)</f>
        <v>15932.666666666668</v>
      </c>
      <c r="C26" s="780">
        <f xml:space="preserve">
IF($A$4&lt;=12,SUMIFS('ON Data'!H:H,'ON Data'!$D:$D,$A$4,'ON Data'!$E:$E,11),SUMIFS('ON Data'!H:H,'ON Data'!$E:$E,11))</f>
        <v>12599.333333333334</v>
      </c>
      <c r="D26" s="755"/>
      <c r="E26" s="756"/>
      <c r="F26" s="757">
        <f xml:space="preserve">
IF($A$4&lt;=12,SUMIFS('ON Data'!K:K,'ON Data'!$D:$D,$A$4,'ON Data'!$E:$E,11),SUMIFS('ON Data'!K:K,'ON Data'!$E:$E,11))</f>
        <v>3333.3333333333335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0.84731578727143386</v>
      </c>
      <c r="C27" s="781">
        <f xml:space="preserve">
IF(C26=0,0,C25/C26)</f>
        <v>0.53177416794539389</v>
      </c>
      <c r="D27" s="758"/>
      <c r="E27" s="759"/>
      <c r="F27" s="759">
        <f xml:space="preserve">
IF(F26=0,0,F25/F26)</f>
        <v>2.04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255</v>
      </c>
      <c r="B28" s="419">
        <f xml:space="preserve">
SUM(C28:AG28)</f>
        <v>2432.6666666666674</v>
      </c>
      <c r="C28" s="782">
        <f xml:space="preserve">
C26-C25</f>
        <v>5899.3333333333339</v>
      </c>
      <c r="D28" s="760"/>
      <c r="E28" s="761"/>
      <c r="F28" s="761">
        <f xml:space="preserve">
F26-F25</f>
        <v>-3466.6666666666665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A1:AG1"/>
    <mergeCell ref="B3:B4"/>
    <mergeCell ref="C24:E24"/>
    <mergeCell ref="C25:E25"/>
    <mergeCell ref="C26:E26"/>
    <mergeCell ref="F24:AF24"/>
    <mergeCell ref="F25:AF25"/>
    <mergeCell ref="F26:AF26"/>
    <mergeCell ref="C28:E28"/>
    <mergeCell ref="C27:E27"/>
    <mergeCell ref="F27:AF27"/>
    <mergeCell ref="F28:AF28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22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4380</v>
      </c>
    </row>
    <row r="2" spans="1:40" x14ac:dyDescent="0.3">
      <c r="A2" s="383" t="s">
        <v>334</v>
      </c>
    </row>
    <row r="3" spans="1:40" x14ac:dyDescent="0.3">
      <c r="A3" s="379" t="s">
        <v>220</v>
      </c>
      <c r="B3" s="404">
        <v>2015</v>
      </c>
      <c r="D3" s="380">
        <f>MAX(D5:D1048576)</f>
        <v>2</v>
      </c>
      <c r="F3" s="380">
        <f>SUMIF($E5:$E1048576,"&lt;10",F5:F1048576)</f>
        <v>6324493.1299999999</v>
      </c>
      <c r="G3" s="380">
        <f t="shared" ref="G3:AN3" si="0">SUMIF($E5:$E1048576,"&lt;10",G5:G1048576)</f>
        <v>32160</v>
      </c>
      <c r="H3" s="380">
        <f t="shared" si="0"/>
        <v>2467867.7999999998</v>
      </c>
      <c r="I3" s="380">
        <f t="shared" si="0"/>
        <v>0</v>
      </c>
      <c r="J3" s="380">
        <f t="shared" si="0"/>
        <v>0</v>
      </c>
      <c r="K3" s="380">
        <f t="shared" si="0"/>
        <v>1856472</v>
      </c>
      <c r="L3" s="380">
        <f t="shared" si="0"/>
        <v>0</v>
      </c>
      <c r="M3" s="380">
        <f t="shared" si="0"/>
        <v>834117.38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42744</v>
      </c>
      <c r="AA3" s="380">
        <f t="shared" si="0"/>
        <v>0</v>
      </c>
      <c r="AB3" s="380">
        <f t="shared" si="0"/>
        <v>0</v>
      </c>
      <c r="AC3" s="380">
        <f t="shared" si="0"/>
        <v>457956</v>
      </c>
      <c r="AD3" s="380">
        <f t="shared" si="0"/>
        <v>0</v>
      </c>
      <c r="AE3" s="380">
        <f t="shared" si="0"/>
        <v>271778.5</v>
      </c>
      <c r="AF3" s="380">
        <f t="shared" si="0"/>
        <v>0</v>
      </c>
      <c r="AG3" s="380">
        <f t="shared" si="0"/>
        <v>0</v>
      </c>
      <c r="AH3" s="380">
        <f t="shared" si="0"/>
        <v>154973.25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206424.2</v>
      </c>
      <c r="AN3" s="380">
        <f t="shared" si="0"/>
        <v>0</v>
      </c>
    </row>
    <row r="4" spans="1:40" x14ac:dyDescent="0.3">
      <c r="A4" s="379" t="s">
        <v>221</v>
      </c>
      <c r="B4" s="404">
        <v>1</v>
      </c>
      <c r="C4" s="381" t="s">
        <v>5</v>
      </c>
      <c r="D4" s="382" t="s">
        <v>68</v>
      </c>
      <c r="E4" s="382" t="s">
        <v>215</v>
      </c>
      <c r="F4" s="382" t="s">
        <v>3</v>
      </c>
      <c r="G4" s="382" t="s">
        <v>216</v>
      </c>
      <c r="H4" s="382" t="s">
        <v>217</v>
      </c>
      <c r="I4" s="382" t="s">
        <v>218</v>
      </c>
      <c r="J4" s="382" t="s">
        <v>219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222</v>
      </c>
      <c r="B5" s="404">
        <v>2</v>
      </c>
      <c r="C5" s="379">
        <v>21</v>
      </c>
      <c r="D5" s="379">
        <v>1</v>
      </c>
      <c r="E5" s="379">
        <v>1</v>
      </c>
      <c r="F5" s="379">
        <v>99.25</v>
      </c>
      <c r="G5" s="379">
        <v>0</v>
      </c>
      <c r="H5" s="379">
        <v>21.15</v>
      </c>
      <c r="I5" s="379">
        <v>0</v>
      </c>
      <c r="J5" s="379">
        <v>0</v>
      </c>
      <c r="K5" s="379">
        <v>32</v>
      </c>
      <c r="L5" s="379">
        <v>0</v>
      </c>
      <c r="M5" s="379">
        <v>15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1</v>
      </c>
      <c r="AA5" s="379">
        <v>0</v>
      </c>
      <c r="AB5" s="379">
        <v>0</v>
      </c>
      <c r="AC5" s="379">
        <v>12</v>
      </c>
      <c r="AD5" s="379">
        <v>0</v>
      </c>
      <c r="AE5" s="379">
        <v>9</v>
      </c>
      <c r="AF5" s="379">
        <v>0</v>
      </c>
      <c r="AG5" s="379">
        <v>0</v>
      </c>
      <c r="AH5" s="379">
        <v>4</v>
      </c>
      <c r="AI5" s="379">
        <v>0</v>
      </c>
      <c r="AJ5" s="379">
        <v>0</v>
      </c>
      <c r="AK5" s="379">
        <v>0</v>
      </c>
      <c r="AL5" s="379">
        <v>0</v>
      </c>
      <c r="AM5" s="379">
        <v>5.0999999999999996</v>
      </c>
      <c r="AN5" s="379">
        <v>0</v>
      </c>
    </row>
    <row r="6" spans="1:40" x14ac:dyDescent="0.3">
      <c r="A6" s="379" t="s">
        <v>223</v>
      </c>
      <c r="B6" s="404">
        <v>3</v>
      </c>
      <c r="C6" s="379">
        <v>21</v>
      </c>
      <c r="D6" s="379">
        <v>1</v>
      </c>
      <c r="E6" s="379">
        <v>2</v>
      </c>
      <c r="F6" s="379">
        <v>15275.38</v>
      </c>
      <c r="G6" s="379">
        <v>0</v>
      </c>
      <c r="H6" s="379">
        <v>3544</v>
      </c>
      <c r="I6" s="379">
        <v>0</v>
      </c>
      <c r="J6" s="379">
        <v>0</v>
      </c>
      <c r="K6" s="379">
        <v>4876.5</v>
      </c>
      <c r="L6" s="379">
        <v>0</v>
      </c>
      <c r="M6" s="379">
        <v>2227.38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160</v>
      </c>
      <c r="AA6" s="379">
        <v>0</v>
      </c>
      <c r="AB6" s="379">
        <v>0</v>
      </c>
      <c r="AC6" s="379">
        <v>1765.5</v>
      </c>
      <c r="AD6" s="379">
        <v>0</v>
      </c>
      <c r="AE6" s="379">
        <v>1176.25</v>
      </c>
      <c r="AF6" s="379">
        <v>0</v>
      </c>
      <c r="AG6" s="379">
        <v>0</v>
      </c>
      <c r="AH6" s="379">
        <v>674.75</v>
      </c>
      <c r="AI6" s="379">
        <v>0</v>
      </c>
      <c r="AJ6" s="379">
        <v>0</v>
      </c>
      <c r="AK6" s="379">
        <v>0</v>
      </c>
      <c r="AL6" s="379">
        <v>0</v>
      </c>
      <c r="AM6" s="379">
        <v>851</v>
      </c>
      <c r="AN6" s="379">
        <v>0</v>
      </c>
    </row>
    <row r="7" spans="1:40" x14ac:dyDescent="0.3">
      <c r="A7" s="379" t="s">
        <v>224</v>
      </c>
      <c r="B7" s="404">
        <v>4</v>
      </c>
      <c r="C7" s="379">
        <v>21</v>
      </c>
      <c r="D7" s="379">
        <v>1</v>
      </c>
      <c r="E7" s="379">
        <v>3</v>
      </c>
      <c r="F7" s="379">
        <v>190.5</v>
      </c>
      <c r="G7" s="379">
        <v>0</v>
      </c>
      <c r="H7" s="379">
        <v>190.5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225</v>
      </c>
      <c r="B8" s="404">
        <v>5</v>
      </c>
      <c r="C8" s="379">
        <v>21</v>
      </c>
      <c r="D8" s="379">
        <v>1</v>
      </c>
      <c r="E8" s="379">
        <v>4</v>
      </c>
      <c r="F8" s="379">
        <v>398.5</v>
      </c>
      <c r="G8" s="379">
        <v>0</v>
      </c>
      <c r="H8" s="379">
        <v>339</v>
      </c>
      <c r="I8" s="379">
        <v>0</v>
      </c>
      <c r="J8" s="379">
        <v>0</v>
      </c>
      <c r="K8" s="379">
        <v>39.5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20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226</v>
      </c>
      <c r="B9" s="404">
        <v>6</v>
      </c>
      <c r="C9" s="379">
        <v>21</v>
      </c>
      <c r="D9" s="379">
        <v>1</v>
      </c>
      <c r="E9" s="379">
        <v>5</v>
      </c>
      <c r="F9" s="379">
        <v>80</v>
      </c>
      <c r="G9" s="379">
        <v>80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227</v>
      </c>
      <c r="B10" s="404">
        <v>7</v>
      </c>
      <c r="C10" s="379">
        <v>21</v>
      </c>
      <c r="D10" s="379">
        <v>1</v>
      </c>
      <c r="E10" s="379">
        <v>6</v>
      </c>
      <c r="F10" s="379">
        <v>3168578</v>
      </c>
      <c r="G10" s="379">
        <v>16000</v>
      </c>
      <c r="H10" s="379">
        <v>1260461</v>
      </c>
      <c r="I10" s="379">
        <v>0</v>
      </c>
      <c r="J10" s="379">
        <v>0</v>
      </c>
      <c r="K10" s="379">
        <v>918587</v>
      </c>
      <c r="L10" s="379">
        <v>0</v>
      </c>
      <c r="M10" s="379">
        <v>417754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21316</v>
      </c>
      <c r="AA10" s="379">
        <v>0</v>
      </c>
      <c r="AB10" s="379">
        <v>0</v>
      </c>
      <c r="AC10" s="379">
        <v>223072</v>
      </c>
      <c r="AD10" s="379">
        <v>0</v>
      </c>
      <c r="AE10" s="379">
        <v>130024</v>
      </c>
      <c r="AF10" s="379">
        <v>0</v>
      </c>
      <c r="AG10" s="379">
        <v>0</v>
      </c>
      <c r="AH10" s="379">
        <v>72078</v>
      </c>
      <c r="AI10" s="379">
        <v>0</v>
      </c>
      <c r="AJ10" s="379">
        <v>0</v>
      </c>
      <c r="AK10" s="379">
        <v>0</v>
      </c>
      <c r="AL10" s="379">
        <v>0</v>
      </c>
      <c r="AM10" s="379">
        <v>109286</v>
      </c>
      <c r="AN10" s="379">
        <v>0</v>
      </c>
    </row>
    <row r="11" spans="1:40" x14ac:dyDescent="0.3">
      <c r="A11" s="379" t="s">
        <v>228</v>
      </c>
      <c r="B11" s="404">
        <v>8</v>
      </c>
      <c r="C11" s="379">
        <v>21</v>
      </c>
      <c r="D11" s="379">
        <v>1</v>
      </c>
      <c r="E11" s="379">
        <v>9</v>
      </c>
      <c r="F11" s="379">
        <v>29016</v>
      </c>
      <c r="G11" s="379">
        <v>0</v>
      </c>
      <c r="H11" s="379">
        <v>0</v>
      </c>
      <c r="I11" s="379">
        <v>0</v>
      </c>
      <c r="J11" s="379">
        <v>0</v>
      </c>
      <c r="K11" s="379">
        <v>14227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4789</v>
      </c>
      <c r="AD11" s="379">
        <v>0</v>
      </c>
      <c r="AE11" s="379">
        <v>5000</v>
      </c>
      <c r="AF11" s="379">
        <v>0</v>
      </c>
      <c r="AG11" s="379">
        <v>0</v>
      </c>
      <c r="AH11" s="379">
        <v>5000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229</v>
      </c>
      <c r="B12" s="404">
        <v>9</v>
      </c>
      <c r="C12" s="379">
        <v>21</v>
      </c>
      <c r="D12" s="379">
        <v>1</v>
      </c>
      <c r="E12" s="379">
        <v>10</v>
      </c>
      <c r="F12" s="379">
        <v>1900</v>
      </c>
      <c r="G12" s="379">
        <v>0</v>
      </c>
      <c r="H12" s="379">
        <v>1900</v>
      </c>
      <c r="I12" s="379">
        <v>0</v>
      </c>
      <c r="J12" s="379">
        <v>0</v>
      </c>
      <c r="K12" s="379">
        <v>0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230</v>
      </c>
      <c r="B13" s="404">
        <v>10</v>
      </c>
      <c r="C13" s="379">
        <v>21</v>
      </c>
      <c r="D13" s="379">
        <v>1</v>
      </c>
      <c r="E13" s="379">
        <v>11</v>
      </c>
      <c r="F13" s="379">
        <v>7966.3333333333339</v>
      </c>
      <c r="G13" s="379">
        <v>0</v>
      </c>
      <c r="H13" s="379">
        <v>6299.666666666667</v>
      </c>
      <c r="I13" s="379">
        <v>0</v>
      </c>
      <c r="J13" s="379">
        <v>0</v>
      </c>
      <c r="K13" s="379">
        <v>1666.6666666666667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231</v>
      </c>
      <c r="B14" s="404">
        <v>11</v>
      </c>
      <c r="C14" s="379">
        <v>21</v>
      </c>
      <c r="D14" s="379">
        <v>2</v>
      </c>
      <c r="E14" s="379">
        <v>1</v>
      </c>
      <c r="F14" s="379">
        <v>100.25</v>
      </c>
      <c r="G14" s="379">
        <v>0</v>
      </c>
      <c r="H14" s="379">
        <v>21.15</v>
      </c>
      <c r="I14" s="379">
        <v>0</v>
      </c>
      <c r="J14" s="379">
        <v>0</v>
      </c>
      <c r="K14" s="379">
        <v>32</v>
      </c>
      <c r="L14" s="379">
        <v>0</v>
      </c>
      <c r="M14" s="379">
        <v>15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1</v>
      </c>
      <c r="AA14" s="379">
        <v>0</v>
      </c>
      <c r="AB14" s="379">
        <v>0</v>
      </c>
      <c r="AC14" s="379">
        <v>13</v>
      </c>
      <c r="AD14" s="379">
        <v>0</v>
      </c>
      <c r="AE14" s="379">
        <v>9</v>
      </c>
      <c r="AF14" s="379">
        <v>0</v>
      </c>
      <c r="AG14" s="379">
        <v>0</v>
      </c>
      <c r="AH14" s="379">
        <v>4</v>
      </c>
      <c r="AI14" s="379">
        <v>0</v>
      </c>
      <c r="AJ14" s="379">
        <v>0</v>
      </c>
      <c r="AK14" s="379">
        <v>0</v>
      </c>
      <c r="AL14" s="379">
        <v>0</v>
      </c>
      <c r="AM14" s="379">
        <v>5.0999999999999996</v>
      </c>
      <c r="AN14" s="379">
        <v>0</v>
      </c>
    </row>
    <row r="15" spans="1:40" x14ac:dyDescent="0.3">
      <c r="A15" s="379" t="s">
        <v>232</v>
      </c>
      <c r="B15" s="404">
        <v>12</v>
      </c>
      <c r="C15" s="379">
        <v>21</v>
      </c>
      <c r="D15" s="379">
        <v>2</v>
      </c>
      <c r="E15" s="379">
        <v>2</v>
      </c>
      <c r="F15" s="379">
        <v>13875.25</v>
      </c>
      <c r="G15" s="379">
        <v>0</v>
      </c>
      <c r="H15" s="379">
        <v>2968</v>
      </c>
      <c r="I15" s="379">
        <v>0</v>
      </c>
      <c r="J15" s="379">
        <v>0</v>
      </c>
      <c r="K15" s="379">
        <v>4353</v>
      </c>
      <c r="L15" s="379">
        <v>0</v>
      </c>
      <c r="M15" s="379">
        <v>2314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144</v>
      </c>
      <c r="AA15" s="379">
        <v>0</v>
      </c>
      <c r="AB15" s="379">
        <v>0</v>
      </c>
      <c r="AC15" s="379">
        <v>1808.5</v>
      </c>
      <c r="AD15" s="379">
        <v>0</v>
      </c>
      <c r="AE15" s="379">
        <v>1096.25</v>
      </c>
      <c r="AF15" s="379">
        <v>0</v>
      </c>
      <c r="AG15" s="379">
        <v>0</v>
      </c>
      <c r="AH15" s="379">
        <v>635.5</v>
      </c>
      <c r="AI15" s="379">
        <v>0</v>
      </c>
      <c r="AJ15" s="379">
        <v>0</v>
      </c>
      <c r="AK15" s="379">
        <v>0</v>
      </c>
      <c r="AL15" s="379">
        <v>0</v>
      </c>
      <c r="AM15" s="379">
        <v>556</v>
      </c>
      <c r="AN15" s="379">
        <v>0</v>
      </c>
    </row>
    <row r="16" spans="1:40" x14ac:dyDescent="0.3">
      <c r="A16" s="379" t="s">
        <v>220</v>
      </c>
      <c r="B16" s="404">
        <v>2015</v>
      </c>
      <c r="C16" s="379">
        <v>21</v>
      </c>
      <c r="D16" s="379">
        <v>2</v>
      </c>
      <c r="E16" s="379">
        <v>3</v>
      </c>
      <c r="F16" s="379">
        <v>196.5</v>
      </c>
      <c r="G16" s="379">
        <v>0</v>
      </c>
      <c r="H16" s="379">
        <v>196.5</v>
      </c>
      <c r="I16" s="379">
        <v>0</v>
      </c>
      <c r="J16" s="379">
        <v>0</v>
      </c>
      <c r="K16" s="379">
        <v>0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21</v>
      </c>
      <c r="D17" s="379">
        <v>2</v>
      </c>
      <c r="E17" s="379">
        <v>4</v>
      </c>
      <c r="F17" s="379">
        <v>279.5</v>
      </c>
      <c r="G17" s="379">
        <v>0</v>
      </c>
      <c r="H17" s="379">
        <v>279.5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21</v>
      </c>
      <c r="D18" s="379">
        <v>2</v>
      </c>
      <c r="E18" s="379">
        <v>5</v>
      </c>
      <c r="F18" s="379">
        <v>80</v>
      </c>
      <c r="G18" s="379">
        <v>80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21</v>
      </c>
      <c r="D19" s="379">
        <v>2</v>
      </c>
      <c r="E19" s="379">
        <v>6</v>
      </c>
      <c r="F19" s="379">
        <v>3080780</v>
      </c>
      <c r="G19" s="379">
        <v>16000</v>
      </c>
      <c r="H19" s="379">
        <v>1199847</v>
      </c>
      <c r="I19" s="379">
        <v>0</v>
      </c>
      <c r="J19" s="379">
        <v>0</v>
      </c>
      <c r="K19" s="379">
        <v>905301</v>
      </c>
      <c r="L19" s="379">
        <v>0</v>
      </c>
      <c r="M19" s="379">
        <v>411792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21122</v>
      </c>
      <c r="AA19" s="379">
        <v>0</v>
      </c>
      <c r="AB19" s="379">
        <v>0</v>
      </c>
      <c r="AC19" s="379">
        <v>225476</v>
      </c>
      <c r="AD19" s="379">
        <v>0</v>
      </c>
      <c r="AE19" s="379">
        <v>133244</v>
      </c>
      <c r="AF19" s="379">
        <v>0</v>
      </c>
      <c r="AG19" s="379">
        <v>0</v>
      </c>
      <c r="AH19" s="379">
        <v>72277</v>
      </c>
      <c r="AI19" s="379">
        <v>0</v>
      </c>
      <c r="AJ19" s="379">
        <v>0</v>
      </c>
      <c r="AK19" s="379">
        <v>0</v>
      </c>
      <c r="AL19" s="379">
        <v>0</v>
      </c>
      <c r="AM19" s="379">
        <v>95721</v>
      </c>
      <c r="AN19" s="379">
        <v>0</v>
      </c>
    </row>
    <row r="20" spans="3:40" x14ac:dyDescent="0.3">
      <c r="C20" s="379">
        <v>21</v>
      </c>
      <c r="D20" s="379">
        <v>2</v>
      </c>
      <c r="E20" s="379">
        <v>9</v>
      </c>
      <c r="F20" s="379">
        <v>15544</v>
      </c>
      <c r="G20" s="379">
        <v>0</v>
      </c>
      <c r="H20" s="379">
        <v>0</v>
      </c>
      <c r="I20" s="379">
        <v>0</v>
      </c>
      <c r="J20" s="379">
        <v>0</v>
      </c>
      <c r="K20" s="379">
        <v>9024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1000</v>
      </c>
      <c r="AD20" s="379">
        <v>0</v>
      </c>
      <c r="AE20" s="379">
        <v>1220</v>
      </c>
      <c r="AF20" s="379">
        <v>0</v>
      </c>
      <c r="AG20" s="379">
        <v>0</v>
      </c>
      <c r="AH20" s="379">
        <v>4300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21</v>
      </c>
      <c r="D21" s="379">
        <v>2</v>
      </c>
      <c r="E21" s="379">
        <v>10</v>
      </c>
      <c r="F21" s="379">
        <v>11600</v>
      </c>
      <c r="G21" s="379">
        <v>0</v>
      </c>
      <c r="H21" s="379">
        <v>4800</v>
      </c>
      <c r="I21" s="379">
        <v>0</v>
      </c>
      <c r="J21" s="379">
        <v>0</v>
      </c>
      <c r="K21" s="379">
        <v>6800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21</v>
      </c>
      <c r="D22" s="379">
        <v>2</v>
      </c>
      <c r="E22" s="379">
        <v>11</v>
      </c>
      <c r="F22" s="379">
        <v>7966.3333333333339</v>
      </c>
      <c r="G22" s="379">
        <v>0</v>
      </c>
      <c r="H22" s="379">
        <v>6299.666666666667</v>
      </c>
      <c r="I22" s="379">
        <v>0</v>
      </c>
      <c r="J22" s="379">
        <v>0</v>
      </c>
      <c r="K22" s="379">
        <v>1666.6666666666667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4387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13984753</v>
      </c>
      <c r="C3" s="352">
        <f t="shared" ref="C3:R3" si="0">SUBTOTAL(9,C6:C1048576)</f>
        <v>2</v>
      </c>
      <c r="D3" s="352">
        <f t="shared" si="0"/>
        <v>16104917</v>
      </c>
      <c r="E3" s="352">
        <f t="shared" si="0"/>
        <v>2.2712459817093205</v>
      </c>
      <c r="F3" s="352">
        <f t="shared" si="0"/>
        <v>13091756</v>
      </c>
      <c r="G3" s="353">
        <f>IF(B3&lt;&gt;0,F3/B3,"")</f>
        <v>0.93614495729742242</v>
      </c>
      <c r="H3" s="354">
        <f t="shared" si="0"/>
        <v>10069771.549999997</v>
      </c>
      <c r="I3" s="352">
        <f t="shared" si="0"/>
        <v>2</v>
      </c>
      <c r="J3" s="352">
        <f t="shared" si="0"/>
        <v>10558477.949999992</v>
      </c>
      <c r="K3" s="352">
        <f t="shared" si="0"/>
        <v>2.0730622400627858</v>
      </c>
      <c r="L3" s="352">
        <f t="shared" si="0"/>
        <v>7944179.9500000458</v>
      </c>
      <c r="M3" s="355">
        <f>IF(H3&lt;&gt;0,L3/H3,"")</f>
        <v>0.78891362237508245</v>
      </c>
      <c r="N3" s="351">
        <f t="shared" si="0"/>
        <v>23805955.179999996</v>
      </c>
      <c r="O3" s="352">
        <f t="shared" si="0"/>
        <v>1</v>
      </c>
      <c r="P3" s="352">
        <f t="shared" si="0"/>
        <v>24166137.500000007</v>
      </c>
      <c r="Q3" s="352">
        <f t="shared" si="0"/>
        <v>1.0151299251500989</v>
      </c>
      <c r="R3" s="352">
        <f t="shared" si="0"/>
        <v>31638931.25</v>
      </c>
      <c r="S3" s="353">
        <f>IF(N3&lt;&gt;0,R3/N3,"")</f>
        <v>1.3290343114054375</v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4381</v>
      </c>
      <c r="B6" s="787">
        <v>621065</v>
      </c>
      <c r="C6" s="734">
        <v>1</v>
      </c>
      <c r="D6" s="787">
        <v>694402</v>
      </c>
      <c r="E6" s="734">
        <v>1.1180826483540369</v>
      </c>
      <c r="F6" s="787">
        <v>735719</v>
      </c>
      <c r="G6" s="739">
        <v>1.1846086963522338</v>
      </c>
      <c r="H6" s="787">
        <v>5523638.0199999977</v>
      </c>
      <c r="I6" s="734">
        <v>1</v>
      </c>
      <c r="J6" s="787">
        <v>6408295.8699999917</v>
      </c>
      <c r="K6" s="734">
        <v>1.1601585489122972</v>
      </c>
      <c r="L6" s="787">
        <v>5674713.5600000452</v>
      </c>
      <c r="M6" s="739">
        <v>1.0273507314297268</v>
      </c>
      <c r="N6" s="787">
        <v>23805955.179999996</v>
      </c>
      <c r="O6" s="734">
        <v>1</v>
      </c>
      <c r="P6" s="787">
        <v>24166137.500000007</v>
      </c>
      <c r="Q6" s="734">
        <v>1.0151299251500989</v>
      </c>
      <c r="R6" s="787">
        <v>31461428.93</v>
      </c>
      <c r="S6" s="235">
        <v>1.3215780964097406</v>
      </c>
    </row>
    <row r="7" spans="1:19" ht="14.4" customHeight="1" x14ac:dyDescent="0.3">
      <c r="A7" s="687" t="s">
        <v>4382</v>
      </c>
      <c r="B7" s="788">
        <v>13363688</v>
      </c>
      <c r="C7" s="661">
        <v>1</v>
      </c>
      <c r="D7" s="788">
        <v>15410515</v>
      </c>
      <c r="E7" s="661">
        <v>1.1531633333552833</v>
      </c>
      <c r="F7" s="788">
        <v>12356037</v>
      </c>
      <c r="G7" s="677">
        <v>0.92459783556754693</v>
      </c>
      <c r="H7" s="788">
        <v>4546133.5299999984</v>
      </c>
      <c r="I7" s="661">
        <v>1</v>
      </c>
      <c r="J7" s="788">
        <v>4150182.0799999991</v>
      </c>
      <c r="K7" s="661">
        <v>0.91290369115048864</v>
      </c>
      <c r="L7" s="788">
        <v>2446968.7100000014</v>
      </c>
      <c r="M7" s="677">
        <v>0.53825271383966633</v>
      </c>
      <c r="N7" s="788"/>
      <c r="O7" s="661"/>
      <c r="P7" s="788"/>
      <c r="Q7" s="661"/>
      <c r="R7" s="788"/>
      <c r="S7" s="700"/>
    </row>
    <row r="8" spans="1:19" ht="14.4" customHeight="1" thickBot="1" x14ac:dyDescent="0.35">
      <c r="A8" s="790" t="s">
        <v>4383</v>
      </c>
      <c r="B8" s="789"/>
      <c r="C8" s="667"/>
      <c r="D8" s="789"/>
      <c r="E8" s="667"/>
      <c r="F8" s="789"/>
      <c r="G8" s="678"/>
      <c r="H8" s="789"/>
      <c r="I8" s="667"/>
      <c r="J8" s="789"/>
      <c r="K8" s="667"/>
      <c r="L8" s="789">
        <v>-177502.32</v>
      </c>
      <c r="M8" s="678"/>
      <c r="N8" s="789"/>
      <c r="O8" s="667"/>
      <c r="P8" s="789"/>
      <c r="Q8" s="667"/>
      <c r="R8" s="789">
        <v>177502.32</v>
      </c>
      <c r="S8" s="701"/>
    </row>
    <row r="9" spans="1:19" ht="14.4" customHeight="1" x14ac:dyDescent="0.3">
      <c r="A9" s="791" t="s">
        <v>4384</v>
      </c>
    </row>
    <row r="10" spans="1:19" ht="14.4" customHeight="1" x14ac:dyDescent="0.3">
      <c r="A10" s="792" t="s">
        <v>4385</v>
      </c>
    </row>
    <row r="11" spans="1:19" ht="14.4" customHeight="1" x14ac:dyDescent="0.3">
      <c r="A11" s="791" t="s">
        <v>4386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3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4394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31120</v>
      </c>
      <c r="C3" s="469">
        <f t="shared" si="0"/>
        <v>33794</v>
      </c>
      <c r="D3" s="469">
        <f t="shared" si="0"/>
        <v>29335</v>
      </c>
      <c r="E3" s="354">
        <f t="shared" si="0"/>
        <v>13984753</v>
      </c>
      <c r="F3" s="352">
        <f t="shared" si="0"/>
        <v>16104917</v>
      </c>
      <c r="G3" s="470">
        <f t="shared" si="0"/>
        <v>13091756</v>
      </c>
    </row>
    <row r="4" spans="1:7" ht="14.4" customHeight="1" x14ac:dyDescent="0.3">
      <c r="A4" s="552" t="s">
        <v>168</v>
      </c>
      <c r="B4" s="553" t="s">
        <v>311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2013</v>
      </c>
      <c r="C5" s="785">
        <v>2014</v>
      </c>
      <c r="D5" s="785">
        <v>2015</v>
      </c>
      <c r="E5" s="784">
        <v>2013</v>
      </c>
      <c r="F5" s="785">
        <v>2014</v>
      </c>
      <c r="G5" s="793">
        <v>2015</v>
      </c>
    </row>
    <row r="6" spans="1:7" ht="14.4" customHeight="1" x14ac:dyDescent="0.3">
      <c r="A6" s="748" t="s">
        <v>2758</v>
      </c>
      <c r="B6" s="229"/>
      <c r="C6" s="229"/>
      <c r="D6" s="229">
        <v>9</v>
      </c>
      <c r="E6" s="787"/>
      <c r="F6" s="787"/>
      <c r="G6" s="794">
        <v>903</v>
      </c>
    </row>
    <row r="7" spans="1:7" ht="14.4" customHeight="1" x14ac:dyDescent="0.3">
      <c r="A7" s="687" t="s">
        <v>2734</v>
      </c>
      <c r="B7" s="664">
        <v>1957</v>
      </c>
      <c r="C7" s="664">
        <v>1559</v>
      </c>
      <c r="D7" s="664">
        <v>1093</v>
      </c>
      <c r="E7" s="788">
        <v>186988</v>
      </c>
      <c r="F7" s="788">
        <v>144091</v>
      </c>
      <c r="G7" s="795">
        <v>174150</v>
      </c>
    </row>
    <row r="8" spans="1:7" ht="14.4" customHeight="1" x14ac:dyDescent="0.3">
      <c r="A8" s="687" t="s">
        <v>4388</v>
      </c>
      <c r="B8" s="664">
        <v>15608</v>
      </c>
      <c r="C8" s="664">
        <v>17727</v>
      </c>
      <c r="D8" s="664">
        <v>17979</v>
      </c>
      <c r="E8" s="788">
        <v>11872275</v>
      </c>
      <c r="F8" s="788">
        <v>13722291</v>
      </c>
      <c r="G8" s="795">
        <v>10809651</v>
      </c>
    </row>
    <row r="9" spans="1:7" ht="14.4" customHeight="1" x14ac:dyDescent="0.3">
      <c r="A9" s="687" t="s">
        <v>2735</v>
      </c>
      <c r="B9" s="664">
        <v>224</v>
      </c>
      <c r="C9" s="664">
        <v>379</v>
      </c>
      <c r="D9" s="664">
        <v>251</v>
      </c>
      <c r="E9" s="788">
        <v>152555</v>
      </c>
      <c r="F9" s="788">
        <v>305546</v>
      </c>
      <c r="G9" s="795">
        <v>240427</v>
      </c>
    </row>
    <row r="10" spans="1:7" ht="14.4" customHeight="1" x14ac:dyDescent="0.3">
      <c r="A10" s="687" t="s">
        <v>2736</v>
      </c>
      <c r="B10" s="664">
        <v>440</v>
      </c>
      <c r="C10" s="664">
        <v>148</v>
      </c>
      <c r="D10" s="664">
        <v>341</v>
      </c>
      <c r="E10" s="788">
        <v>74993</v>
      </c>
      <c r="F10" s="788">
        <v>32139</v>
      </c>
      <c r="G10" s="795">
        <v>166198</v>
      </c>
    </row>
    <row r="11" spans="1:7" ht="14.4" customHeight="1" x14ac:dyDescent="0.3">
      <c r="A11" s="687" t="s">
        <v>2737</v>
      </c>
      <c r="B11" s="664">
        <v>352</v>
      </c>
      <c r="C11" s="664">
        <v>301</v>
      </c>
      <c r="D11" s="664">
        <v>149</v>
      </c>
      <c r="E11" s="788">
        <v>209395</v>
      </c>
      <c r="F11" s="788">
        <v>152553</v>
      </c>
      <c r="G11" s="795">
        <v>129672</v>
      </c>
    </row>
    <row r="12" spans="1:7" ht="14.4" customHeight="1" x14ac:dyDescent="0.3">
      <c r="A12" s="687" t="s">
        <v>4389</v>
      </c>
      <c r="B12" s="664"/>
      <c r="C12" s="664">
        <v>163</v>
      </c>
      <c r="D12" s="664"/>
      <c r="E12" s="788"/>
      <c r="F12" s="788">
        <v>11963</v>
      </c>
      <c r="G12" s="795"/>
    </row>
    <row r="13" spans="1:7" ht="14.4" customHeight="1" x14ac:dyDescent="0.3">
      <c r="A13" s="687" t="s">
        <v>2738</v>
      </c>
      <c r="B13" s="664">
        <v>291</v>
      </c>
      <c r="C13" s="664">
        <v>334</v>
      </c>
      <c r="D13" s="664">
        <v>237</v>
      </c>
      <c r="E13" s="788">
        <v>101164</v>
      </c>
      <c r="F13" s="788">
        <v>148812</v>
      </c>
      <c r="G13" s="795">
        <v>122388</v>
      </c>
    </row>
    <row r="14" spans="1:7" ht="14.4" customHeight="1" x14ac:dyDescent="0.3">
      <c r="A14" s="687" t="s">
        <v>2739</v>
      </c>
      <c r="B14" s="664">
        <v>1127</v>
      </c>
      <c r="C14" s="664">
        <v>1223</v>
      </c>
      <c r="D14" s="664">
        <v>751</v>
      </c>
      <c r="E14" s="788">
        <v>91182</v>
      </c>
      <c r="F14" s="788">
        <v>92031</v>
      </c>
      <c r="G14" s="795">
        <v>90881</v>
      </c>
    </row>
    <row r="15" spans="1:7" ht="14.4" customHeight="1" x14ac:dyDescent="0.3">
      <c r="A15" s="687" t="s">
        <v>4390</v>
      </c>
      <c r="B15" s="664"/>
      <c r="C15" s="664">
        <v>2</v>
      </c>
      <c r="D15" s="664">
        <v>1</v>
      </c>
      <c r="E15" s="788"/>
      <c r="F15" s="788">
        <v>361</v>
      </c>
      <c r="G15" s="795">
        <v>35</v>
      </c>
    </row>
    <row r="16" spans="1:7" ht="14.4" customHeight="1" x14ac:dyDescent="0.3">
      <c r="A16" s="687" t="s">
        <v>2740</v>
      </c>
      <c r="B16" s="664">
        <v>286</v>
      </c>
      <c r="C16" s="664">
        <v>412</v>
      </c>
      <c r="D16" s="664">
        <v>202</v>
      </c>
      <c r="E16" s="788">
        <v>169852</v>
      </c>
      <c r="F16" s="788">
        <v>274063</v>
      </c>
      <c r="G16" s="795">
        <v>142709</v>
      </c>
    </row>
    <row r="17" spans="1:7" ht="14.4" customHeight="1" x14ac:dyDescent="0.3">
      <c r="A17" s="687" t="s">
        <v>2741</v>
      </c>
      <c r="B17" s="664">
        <v>2528</v>
      </c>
      <c r="C17" s="664">
        <v>2568</v>
      </c>
      <c r="D17" s="664">
        <v>1582</v>
      </c>
      <c r="E17" s="788">
        <v>243970</v>
      </c>
      <c r="F17" s="788">
        <v>244820</v>
      </c>
      <c r="G17" s="795">
        <v>228026</v>
      </c>
    </row>
    <row r="18" spans="1:7" ht="14.4" customHeight="1" x14ac:dyDescent="0.3">
      <c r="A18" s="687" t="s">
        <v>2742</v>
      </c>
      <c r="B18" s="664"/>
      <c r="C18" s="664"/>
      <c r="D18" s="664">
        <v>2</v>
      </c>
      <c r="E18" s="788"/>
      <c r="F18" s="788"/>
      <c r="G18" s="795">
        <v>367</v>
      </c>
    </row>
    <row r="19" spans="1:7" ht="14.4" customHeight="1" x14ac:dyDescent="0.3">
      <c r="A19" s="687" t="s">
        <v>2743</v>
      </c>
      <c r="B19" s="664">
        <v>487</v>
      </c>
      <c r="C19" s="664">
        <v>854</v>
      </c>
      <c r="D19" s="664">
        <v>866</v>
      </c>
      <c r="E19" s="788">
        <v>72628</v>
      </c>
      <c r="F19" s="788">
        <v>128825</v>
      </c>
      <c r="G19" s="795">
        <v>163248</v>
      </c>
    </row>
    <row r="20" spans="1:7" ht="14.4" customHeight="1" x14ac:dyDescent="0.3">
      <c r="A20" s="687" t="s">
        <v>2744</v>
      </c>
      <c r="B20" s="664">
        <v>58</v>
      </c>
      <c r="C20" s="664">
        <v>88</v>
      </c>
      <c r="D20" s="664">
        <v>119</v>
      </c>
      <c r="E20" s="788">
        <v>7263</v>
      </c>
      <c r="F20" s="788">
        <v>11021</v>
      </c>
      <c r="G20" s="795">
        <v>18572</v>
      </c>
    </row>
    <row r="21" spans="1:7" ht="14.4" customHeight="1" x14ac:dyDescent="0.3">
      <c r="A21" s="687" t="s">
        <v>2745</v>
      </c>
      <c r="B21" s="664">
        <v>18</v>
      </c>
      <c r="C21" s="664">
        <v>14</v>
      </c>
      <c r="D21" s="664">
        <v>7</v>
      </c>
      <c r="E21" s="788">
        <v>3103</v>
      </c>
      <c r="F21" s="788">
        <v>2943</v>
      </c>
      <c r="G21" s="795">
        <v>2317</v>
      </c>
    </row>
    <row r="22" spans="1:7" ht="14.4" customHeight="1" x14ac:dyDescent="0.3">
      <c r="A22" s="687" t="s">
        <v>2746</v>
      </c>
      <c r="B22" s="664">
        <v>1103</v>
      </c>
      <c r="C22" s="664">
        <v>878</v>
      </c>
      <c r="D22" s="664">
        <v>769</v>
      </c>
      <c r="E22" s="788">
        <v>104422</v>
      </c>
      <c r="F22" s="788">
        <v>86148</v>
      </c>
      <c r="G22" s="795">
        <v>95553</v>
      </c>
    </row>
    <row r="23" spans="1:7" ht="14.4" customHeight="1" x14ac:dyDescent="0.3">
      <c r="A23" s="687" t="s">
        <v>2747</v>
      </c>
      <c r="B23" s="664">
        <v>79</v>
      </c>
      <c r="C23" s="664">
        <v>122</v>
      </c>
      <c r="D23" s="664">
        <v>34</v>
      </c>
      <c r="E23" s="788">
        <v>12562</v>
      </c>
      <c r="F23" s="788">
        <v>16274</v>
      </c>
      <c r="G23" s="795">
        <v>10070</v>
      </c>
    </row>
    <row r="24" spans="1:7" ht="14.4" customHeight="1" x14ac:dyDescent="0.3">
      <c r="A24" s="687" t="s">
        <v>4391</v>
      </c>
      <c r="B24" s="664"/>
      <c r="C24" s="664"/>
      <c r="D24" s="664">
        <v>96</v>
      </c>
      <c r="E24" s="788"/>
      <c r="F24" s="788"/>
      <c r="G24" s="795">
        <v>13195</v>
      </c>
    </row>
    <row r="25" spans="1:7" ht="14.4" customHeight="1" x14ac:dyDescent="0.3">
      <c r="A25" s="687" t="s">
        <v>2749</v>
      </c>
      <c r="B25" s="664">
        <v>120</v>
      </c>
      <c r="C25" s="664">
        <v>50</v>
      </c>
      <c r="D25" s="664">
        <v>99</v>
      </c>
      <c r="E25" s="788">
        <v>12079</v>
      </c>
      <c r="F25" s="788">
        <v>3561</v>
      </c>
      <c r="G25" s="795">
        <v>9565</v>
      </c>
    </row>
    <row r="26" spans="1:7" ht="14.4" customHeight="1" x14ac:dyDescent="0.3">
      <c r="A26" s="687" t="s">
        <v>2751</v>
      </c>
      <c r="B26" s="664">
        <v>2536</v>
      </c>
      <c r="C26" s="664">
        <v>2937</v>
      </c>
      <c r="D26" s="664">
        <v>1828</v>
      </c>
      <c r="E26" s="788">
        <v>169223</v>
      </c>
      <c r="F26" s="788">
        <v>203555</v>
      </c>
      <c r="G26" s="795">
        <v>170509</v>
      </c>
    </row>
    <row r="27" spans="1:7" ht="14.4" customHeight="1" x14ac:dyDescent="0.3">
      <c r="A27" s="687" t="s">
        <v>2752</v>
      </c>
      <c r="B27" s="664">
        <v>37</v>
      </c>
      <c r="C27" s="664">
        <v>12</v>
      </c>
      <c r="D27" s="664">
        <v>3</v>
      </c>
      <c r="E27" s="788">
        <v>22834</v>
      </c>
      <c r="F27" s="788">
        <v>1445</v>
      </c>
      <c r="G27" s="795">
        <v>993</v>
      </c>
    </row>
    <row r="28" spans="1:7" ht="14.4" customHeight="1" x14ac:dyDescent="0.3">
      <c r="A28" s="687" t="s">
        <v>4392</v>
      </c>
      <c r="B28" s="664">
        <v>1819</v>
      </c>
      <c r="C28" s="664">
        <v>1895</v>
      </c>
      <c r="D28" s="664">
        <v>462</v>
      </c>
      <c r="E28" s="788">
        <v>151337</v>
      </c>
      <c r="F28" s="788">
        <v>176439</v>
      </c>
      <c r="G28" s="795">
        <v>70683</v>
      </c>
    </row>
    <row r="29" spans="1:7" ht="14.4" customHeight="1" x14ac:dyDescent="0.3">
      <c r="A29" s="687" t="s">
        <v>2753</v>
      </c>
      <c r="B29" s="664">
        <v>1680</v>
      </c>
      <c r="C29" s="664">
        <v>1628</v>
      </c>
      <c r="D29" s="664">
        <v>988</v>
      </c>
      <c r="E29" s="788">
        <v>132312</v>
      </c>
      <c r="F29" s="788">
        <v>126719</v>
      </c>
      <c r="G29" s="795">
        <v>112918</v>
      </c>
    </row>
    <row r="30" spans="1:7" ht="14.4" customHeight="1" x14ac:dyDescent="0.3">
      <c r="A30" s="687" t="s">
        <v>2754</v>
      </c>
      <c r="B30" s="664">
        <v>2</v>
      </c>
      <c r="C30" s="664">
        <v>1</v>
      </c>
      <c r="D30" s="664">
        <v>1038</v>
      </c>
      <c r="E30" s="788">
        <v>69</v>
      </c>
      <c r="F30" s="788">
        <v>34</v>
      </c>
      <c r="G30" s="795">
        <v>98402</v>
      </c>
    </row>
    <row r="31" spans="1:7" ht="14.4" customHeight="1" x14ac:dyDescent="0.3">
      <c r="A31" s="687" t="s">
        <v>2755</v>
      </c>
      <c r="B31" s="664">
        <v>77</v>
      </c>
      <c r="C31" s="664"/>
      <c r="D31" s="664">
        <v>265</v>
      </c>
      <c r="E31" s="788">
        <v>66853</v>
      </c>
      <c r="F31" s="788"/>
      <c r="G31" s="795">
        <v>189446</v>
      </c>
    </row>
    <row r="32" spans="1:7" ht="14.4" customHeight="1" x14ac:dyDescent="0.3">
      <c r="A32" s="687" t="s">
        <v>4393</v>
      </c>
      <c r="B32" s="664">
        <v>154</v>
      </c>
      <c r="C32" s="664">
        <v>339</v>
      </c>
      <c r="D32" s="664"/>
      <c r="E32" s="788">
        <v>113889</v>
      </c>
      <c r="F32" s="788">
        <v>198869</v>
      </c>
      <c r="G32" s="795"/>
    </row>
    <row r="33" spans="1:7" ht="14.4" customHeight="1" x14ac:dyDescent="0.3">
      <c r="A33" s="687" t="s">
        <v>2756</v>
      </c>
      <c r="B33" s="664">
        <v>89</v>
      </c>
      <c r="C33" s="664">
        <v>101</v>
      </c>
      <c r="D33" s="664">
        <v>122</v>
      </c>
      <c r="E33" s="788">
        <v>9416</v>
      </c>
      <c r="F33" s="788">
        <v>16012</v>
      </c>
      <c r="G33" s="795">
        <v>25196</v>
      </c>
    </row>
    <row r="34" spans="1:7" ht="14.4" customHeight="1" thickBot="1" x14ac:dyDescent="0.35">
      <c r="A34" s="790" t="s">
        <v>2757</v>
      </c>
      <c r="B34" s="670">
        <v>48</v>
      </c>
      <c r="C34" s="670">
        <v>59</v>
      </c>
      <c r="D34" s="670">
        <v>42</v>
      </c>
      <c r="E34" s="789">
        <v>4389</v>
      </c>
      <c r="F34" s="789">
        <v>4402</v>
      </c>
      <c r="G34" s="796">
        <v>5682</v>
      </c>
    </row>
    <row r="35" spans="1:7" ht="14.4" customHeight="1" x14ac:dyDescent="0.3">
      <c r="A35" s="791" t="s">
        <v>4384</v>
      </c>
    </row>
    <row r="36" spans="1:7" ht="14.4" customHeight="1" x14ac:dyDescent="0.3">
      <c r="A36" s="792" t="s">
        <v>4385</v>
      </c>
    </row>
    <row r="37" spans="1:7" ht="14.4" customHeight="1" x14ac:dyDescent="0.3">
      <c r="A37" s="791" t="s">
        <v>4386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379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4746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334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160</v>
      </c>
      <c r="E3" s="211">
        <f t="shared" ref="E3:N3" si="0">SUBTOTAL(9,E6:E1048576)</f>
        <v>36128.28</v>
      </c>
      <c r="F3" s="212">
        <f t="shared" si="0"/>
        <v>47860479.729999982</v>
      </c>
      <c r="G3" s="78"/>
      <c r="H3" s="78"/>
      <c r="I3" s="212">
        <f t="shared" si="0"/>
        <v>38149.72</v>
      </c>
      <c r="J3" s="212">
        <f t="shared" si="0"/>
        <v>50829532.449999996</v>
      </c>
      <c r="K3" s="78"/>
      <c r="L3" s="78"/>
      <c r="M3" s="212">
        <f t="shared" si="0"/>
        <v>33023.25</v>
      </c>
      <c r="N3" s="212">
        <f t="shared" si="0"/>
        <v>52674867.200000003</v>
      </c>
      <c r="O3" s="79">
        <f>IF(F3=0,0,N3/F3)</f>
        <v>1.1005921273075385</v>
      </c>
      <c r="P3" s="213">
        <f>IF(M3=0,0,N3/M3)</f>
        <v>1595.084287585262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797"/>
      <c r="B5" s="798"/>
      <c r="C5" s="799"/>
      <c r="D5" s="800"/>
      <c r="E5" s="801" t="s">
        <v>91</v>
      </c>
      <c r="F5" s="802" t="s">
        <v>14</v>
      </c>
      <c r="G5" s="803"/>
      <c r="H5" s="803"/>
      <c r="I5" s="801" t="s">
        <v>91</v>
      </c>
      <c r="J5" s="802" t="s">
        <v>14</v>
      </c>
      <c r="K5" s="803"/>
      <c r="L5" s="803"/>
      <c r="M5" s="801" t="s">
        <v>91</v>
      </c>
      <c r="N5" s="802" t="s">
        <v>14</v>
      </c>
      <c r="O5" s="804"/>
      <c r="P5" s="805"/>
    </row>
    <row r="6" spans="1:16" ht="14.4" customHeight="1" x14ac:dyDescent="0.3">
      <c r="A6" s="733" t="s">
        <v>4395</v>
      </c>
      <c r="B6" s="734" t="s">
        <v>4396</v>
      </c>
      <c r="C6" s="734" t="s">
        <v>4397</v>
      </c>
      <c r="D6" s="734" t="s">
        <v>4398</v>
      </c>
      <c r="E6" s="229">
        <v>13.299999999999999</v>
      </c>
      <c r="F6" s="229">
        <v>1212.53</v>
      </c>
      <c r="G6" s="734">
        <v>1</v>
      </c>
      <c r="H6" s="734">
        <v>91.167669172932335</v>
      </c>
      <c r="I6" s="229">
        <v>11.5</v>
      </c>
      <c r="J6" s="229">
        <v>650.35</v>
      </c>
      <c r="K6" s="734">
        <v>0.53635786331059854</v>
      </c>
      <c r="L6" s="734">
        <v>56.552173913043482</v>
      </c>
      <c r="M6" s="229">
        <v>4.7</v>
      </c>
      <c r="N6" s="229">
        <v>254.29000000000002</v>
      </c>
      <c r="O6" s="739">
        <v>0.20971852242831107</v>
      </c>
      <c r="P6" s="747">
        <v>54.10425531914894</v>
      </c>
    </row>
    <row r="7" spans="1:16" ht="14.4" customHeight="1" x14ac:dyDescent="0.3">
      <c r="A7" s="660" t="s">
        <v>4395</v>
      </c>
      <c r="B7" s="661" t="s">
        <v>4396</v>
      </c>
      <c r="C7" s="661" t="s">
        <v>4399</v>
      </c>
      <c r="D7" s="661" t="s">
        <v>4400</v>
      </c>
      <c r="E7" s="664">
        <v>22.899999999999995</v>
      </c>
      <c r="F7" s="664">
        <v>2784.03</v>
      </c>
      <c r="G7" s="661">
        <v>1</v>
      </c>
      <c r="H7" s="661">
        <v>121.57336244541489</v>
      </c>
      <c r="I7" s="664">
        <v>18.399999999999999</v>
      </c>
      <c r="J7" s="664">
        <v>2082.88</v>
      </c>
      <c r="K7" s="661">
        <v>0.74815285754823047</v>
      </c>
      <c r="L7" s="661">
        <v>113.20000000000002</v>
      </c>
      <c r="M7" s="664">
        <v>8.8000000000000007</v>
      </c>
      <c r="N7" s="664">
        <v>952.7399999999999</v>
      </c>
      <c r="O7" s="677">
        <v>0.34221613991228539</v>
      </c>
      <c r="P7" s="665">
        <v>108.26590909090908</v>
      </c>
    </row>
    <row r="8" spans="1:16" ht="14.4" customHeight="1" x14ac:dyDescent="0.3">
      <c r="A8" s="660" t="s">
        <v>4395</v>
      </c>
      <c r="B8" s="661" t="s">
        <v>4396</v>
      </c>
      <c r="C8" s="661" t="s">
        <v>4401</v>
      </c>
      <c r="D8" s="661" t="s">
        <v>4402</v>
      </c>
      <c r="E8" s="664">
        <v>0.5</v>
      </c>
      <c r="F8" s="664">
        <v>78.949999999999989</v>
      </c>
      <c r="G8" s="661">
        <v>1</v>
      </c>
      <c r="H8" s="661">
        <v>157.89999999999998</v>
      </c>
      <c r="I8" s="664">
        <v>0.2</v>
      </c>
      <c r="J8" s="664">
        <v>31.58</v>
      </c>
      <c r="K8" s="661">
        <v>0.4</v>
      </c>
      <c r="L8" s="661">
        <v>157.89999999999998</v>
      </c>
      <c r="M8" s="664"/>
      <c r="N8" s="664"/>
      <c r="O8" s="677"/>
      <c r="P8" s="665"/>
    </row>
    <row r="9" spans="1:16" ht="14.4" customHeight="1" x14ac:dyDescent="0.3">
      <c r="A9" s="660" t="s">
        <v>4395</v>
      </c>
      <c r="B9" s="661" t="s">
        <v>4396</v>
      </c>
      <c r="C9" s="661" t="s">
        <v>4403</v>
      </c>
      <c r="D9" s="661" t="s">
        <v>4404</v>
      </c>
      <c r="E9" s="664">
        <v>4.3999999999999995</v>
      </c>
      <c r="F9" s="664">
        <v>16.61</v>
      </c>
      <c r="G9" s="661">
        <v>1</v>
      </c>
      <c r="H9" s="661">
        <v>3.7750000000000004</v>
      </c>
      <c r="I9" s="664"/>
      <c r="J9" s="664"/>
      <c r="K9" s="661"/>
      <c r="L9" s="661"/>
      <c r="M9" s="664"/>
      <c r="N9" s="664"/>
      <c r="O9" s="677"/>
      <c r="P9" s="665"/>
    </row>
    <row r="10" spans="1:16" ht="14.4" customHeight="1" x14ac:dyDescent="0.3">
      <c r="A10" s="660" t="s">
        <v>4395</v>
      </c>
      <c r="B10" s="661" t="s">
        <v>4396</v>
      </c>
      <c r="C10" s="661" t="s">
        <v>4405</v>
      </c>
      <c r="D10" s="661" t="s">
        <v>647</v>
      </c>
      <c r="E10" s="664"/>
      <c r="F10" s="664"/>
      <c r="G10" s="661"/>
      <c r="H10" s="661"/>
      <c r="I10" s="664">
        <v>0.1</v>
      </c>
      <c r="J10" s="664">
        <v>5.5600000000000005</v>
      </c>
      <c r="K10" s="661"/>
      <c r="L10" s="661">
        <v>55.6</v>
      </c>
      <c r="M10" s="664"/>
      <c r="N10" s="664"/>
      <c r="O10" s="677"/>
      <c r="P10" s="665"/>
    </row>
    <row r="11" spans="1:16" ht="14.4" customHeight="1" x14ac:dyDescent="0.3">
      <c r="A11" s="660" t="s">
        <v>4395</v>
      </c>
      <c r="B11" s="661" t="s">
        <v>4396</v>
      </c>
      <c r="C11" s="661" t="s">
        <v>4406</v>
      </c>
      <c r="D11" s="661" t="s">
        <v>4407</v>
      </c>
      <c r="E11" s="664">
        <v>4.9999999999999991</v>
      </c>
      <c r="F11" s="664">
        <v>58.53</v>
      </c>
      <c r="G11" s="661">
        <v>1</v>
      </c>
      <c r="H11" s="661">
        <v>11.706000000000003</v>
      </c>
      <c r="I11" s="664">
        <v>16.399999999999999</v>
      </c>
      <c r="J11" s="664">
        <v>192.13000000000002</v>
      </c>
      <c r="K11" s="661">
        <v>3.2825901247223648</v>
      </c>
      <c r="L11" s="661">
        <v>11.715243902439028</v>
      </c>
      <c r="M11" s="664">
        <v>8</v>
      </c>
      <c r="N11" s="664">
        <v>89.6</v>
      </c>
      <c r="O11" s="677">
        <v>1.5308388860413462</v>
      </c>
      <c r="P11" s="665">
        <v>11.2</v>
      </c>
    </row>
    <row r="12" spans="1:16" ht="14.4" customHeight="1" x14ac:dyDescent="0.3">
      <c r="A12" s="660" t="s">
        <v>4395</v>
      </c>
      <c r="B12" s="661" t="s">
        <v>4396</v>
      </c>
      <c r="C12" s="661" t="s">
        <v>4408</v>
      </c>
      <c r="D12" s="661" t="s">
        <v>4409</v>
      </c>
      <c r="E12" s="664">
        <v>31.5</v>
      </c>
      <c r="F12" s="664">
        <v>6214.949999999998</v>
      </c>
      <c r="G12" s="661">
        <v>1</v>
      </c>
      <c r="H12" s="661">
        <v>197.29999999999993</v>
      </c>
      <c r="I12" s="664">
        <v>23</v>
      </c>
      <c r="J12" s="664">
        <v>4537.8999999999996</v>
      </c>
      <c r="K12" s="661">
        <v>0.73015873015873034</v>
      </c>
      <c r="L12" s="661">
        <v>197.29999999999998</v>
      </c>
      <c r="M12" s="664">
        <v>21.300000000000004</v>
      </c>
      <c r="N12" s="664">
        <v>4019.3599999999988</v>
      </c>
      <c r="O12" s="677">
        <v>0.64672443060684315</v>
      </c>
      <c r="P12" s="665">
        <v>188.70234741784029</v>
      </c>
    </row>
    <row r="13" spans="1:16" ht="14.4" customHeight="1" x14ac:dyDescent="0.3">
      <c r="A13" s="660" t="s">
        <v>4395</v>
      </c>
      <c r="B13" s="661" t="s">
        <v>4396</v>
      </c>
      <c r="C13" s="661" t="s">
        <v>4410</v>
      </c>
      <c r="D13" s="661" t="s">
        <v>4411</v>
      </c>
      <c r="E13" s="664">
        <v>0.4</v>
      </c>
      <c r="F13" s="664">
        <v>14.38</v>
      </c>
      <c r="G13" s="661">
        <v>1</v>
      </c>
      <c r="H13" s="661">
        <v>35.950000000000003</v>
      </c>
      <c r="I13" s="664"/>
      <c r="J13" s="664"/>
      <c r="K13" s="661"/>
      <c r="L13" s="661"/>
      <c r="M13" s="664"/>
      <c r="N13" s="664"/>
      <c r="O13" s="677"/>
      <c r="P13" s="665"/>
    </row>
    <row r="14" spans="1:16" ht="14.4" customHeight="1" x14ac:dyDescent="0.3">
      <c r="A14" s="660" t="s">
        <v>4395</v>
      </c>
      <c r="B14" s="661" t="s">
        <v>4396</v>
      </c>
      <c r="C14" s="661" t="s">
        <v>4412</v>
      </c>
      <c r="D14" s="661" t="s">
        <v>4413</v>
      </c>
      <c r="E14" s="664"/>
      <c r="F14" s="664"/>
      <c r="G14" s="661"/>
      <c r="H14" s="661"/>
      <c r="I14" s="664"/>
      <c r="J14" s="664"/>
      <c r="K14" s="661"/>
      <c r="L14" s="661"/>
      <c r="M14" s="664">
        <v>1</v>
      </c>
      <c r="N14" s="664">
        <v>7979.54</v>
      </c>
      <c r="O14" s="677"/>
      <c r="P14" s="665">
        <v>7979.54</v>
      </c>
    </row>
    <row r="15" spans="1:16" ht="14.4" customHeight="1" x14ac:dyDescent="0.3">
      <c r="A15" s="660" t="s">
        <v>4395</v>
      </c>
      <c r="B15" s="661" t="s">
        <v>4396</v>
      </c>
      <c r="C15" s="661" t="s">
        <v>4414</v>
      </c>
      <c r="D15" s="661" t="s">
        <v>4415</v>
      </c>
      <c r="E15" s="664"/>
      <c r="F15" s="664"/>
      <c r="G15" s="661"/>
      <c r="H15" s="661"/>
      <c r="I15" s="664">
        <v>1</v>
      </c>
      <c r="J15" s="664">
        <v>105.39999999999999</v>
      </c>
      <c r="K15" s="661"/>
      <c r="L15" s="661">
        <v>105.39999999999999</v>
      </c>
      <c r="M15" s="664">
        <v>0.1</v>
      </c>
      <c r="N15" s="664">
        <v>10.08</v>
      </c>
      <c r="O15" s="677"/>
      <c r="P15" s="665">
        <v>100.8</v>
      </c>
    </row>
    <row r="16" spans="1:16" ht="14.4" customHeight="1" x14ac:dyDescent="0.3">
      <c r="A16" s="660" t="s">
        <v>4395</v>
      </c>
      <c r="B16" s="661" t="s">
        <v>4396</v>
      </c>
      <c r="C16" s="661" t="s">
        <v>4416</v>
      </c>
      <c r="D16" s="661" t="s">
        <v>4417</v>
      </c>
      <c r="E16" s="664">
        <v>3</v>
      </c>
      <c r="F16" s="664">
        <v>128.10000000000002</v>
      </c>
      <c r="G16" s="661">
        <v>1</v>
      </c>
      <c r="H16" s="661">
        <v>42.70000000000001</v>
      </c>
      <c r="I16" s="664"/>
      <c r="J16" s="664"/>
      <c r="K16" s="661"/>
      <c r="L16" s="661"/>
      <c r="M16" s="664"/>
      <c r="N16" s="664"/>
      <c r="O16" s="677"/>
      <c r="P16" s="665"/>
    </row>
    <row r="17" spans="1:16" ht="14.4" customHeight="1" x14ac:dyDescent="0.3">
      <c r="A17" s="660" t="s">
        <v>4395</v>
      </c>
      <c r="B17" s="661" t="s">
        <v>4396</v>
      </c>
      <c r="C17" s="661" t="s">
        <v>4418</v>
      </c>
      <c r="D17" s="661" t="s">
        <v>4419</v>
      </c>
      <c r="E17" s="664"/>
      <c r="F17" s="664"/>
      <c r="G17" s="661"/>
      <c r="H17" s="661"/>
      <c r="I17" s="664">
        <v>5</v>
      </c>
      <c r="J17" s="664">
        <v>1400.9</v>
      </c>
      <c r="K17" s="661"/>
      <c r="L17" s="661">
        <v>280.18</v>
      </c>
      <c r="M17" s="664"/>
      <c r="N17" s="664"/>
      <c r="O17" s="677"/>
      <c r="P17" s="665"/>
    </row>
    <row r="18" spans="1:16" ht="14.4" customHeight="1" x14ac:dyDescent="0.3">
      <c r="A18" s="660" t="s">
        <v>4395</v>
      </c>
      <c r="B18" s="661" t="s">
        <v>4396</v>
      </c>
      <c r="C18" s="661" t="s">
        <v>4420</v>
      </c>
      <c r="D18" s="661" t="s">
        <v>4421</v>
      </c>
      <c r="E18" s="664">
        <v>4</v>
      </c>
      <c r="F18" s="664">
        <v>41348.14</v>
      </c>
      <c r="G18" s="661">
        <v>1</v>
      </c>
      <c r="H18" s="661">
        <v>10337.035</v>
      </c>
      <c r="I18" s="664">
        <v>3</v>
      </c>
      <c r="J18" s="664">
        <v>23767.14</v>
      </c>
      <c r="K18" s="661">
        <v>0.5748055414342701</v>
      </c>
      <c r="L18" s="661">
        <v>7922.38</v>
      </c>
      <c r="M18" s="664">
        <v>5</v>
      </c>
      <c r="N18" s="664">
        <v>37889.65</v>
      </c>
      <c r="O18" s="677">
        <v>0.91635681798504121</v>
      </c>
      <c r="P18" s="665">
        <v>7577.93</v>
      </c>
    </row>
    <row r="19" spans="1:16" ht="14.4" customHeight="1" x14ac:dyDescent="0.3">
      <c r="A19" s="660" t="s">
        <v>4395</v>
      </c>
      <c r="B19" s="661" t="s">
        <v>4396</v>
      </c>
      <c r="C19" s="661" t="s">
        <v>4422</v>
      </c>
      <c r="D19" s="661" t="s">
        <v>4423</v>
      </c>
      <c r="E19" s="664">
        <v>62.690000000000005</v>
      </c>
      <c r="F19" s="664">
        <v>4282.8500000000004</v>
      </c>
      <c r="G19" s="661">
        <v>1</v>
      </c>
      <c r="H19" s="661">
        <v>68.3179135428298</v>
      </c>
      <c r="I19" s="664"/>
      <c r="J19" s="664"/>
      <c r="K19" s="661"/>
      <c r="L19" s="661"/>
      <c r="M19" s="664"/>
      <c r="N19" s="664"/>
      <c r="O19" s="677"/>
      <c r="P19" s="665"/>
    </row>
    <row r="20" spans="1:16" ht="14.4" customHeight="1" x14ac:dyDescent="0.3">
      <c r="A20" s="660" t="s">
        <v>4395</v>
      </c>
      <c r="B20" s="661" t="s">
        <v>4396</v>
      </c>
      <c r="C20" s="661" t="s">
        <v>4424</v>
      </c>
      <c r="D20" s="661" t="s">
        <v>4423</v>
      </c>
      <c r="E20" s="664">
        <v>16.39</v>
      </c>
      <c r="F20" s="664">
        <v>2166.83</v>
      </c>
      <c r="G20" s="661">
        <v>1</v>
      </c>
      <c r="H20" s="661">
        <v>132.2043929225137</v>
      </c>
      <c r="I20" s="664"/>
      <c r="J20" s="664"/>
      <c r="K20" s="661"/>
      <c r="L20" s="661"/>
      <c r="M20" s="664"/>
      <c r="N20" s="664"/>
      <c r="O20" s="677"/>
      <c r="P20" s="665"/>
    </row>
    <row r="21" spans="1:16" ht="14.4" customHeight="1" x14ac:dyDescent="0.3">
      <c r="A21" s="660" t="s">
        <v>4395</v>
      </c>
      <c r="B21" s="661" t="s">
        <v>4396</v>
      </c>
      <c r="C21" s="661" t="s">
        <v>4425</v>
      </c>
      <c r="D21" s="661" t="s">
        <v>4423</v>
      </c>
      <c r="E21" s="664">
        <v>72.720000000000013</v>
      </c>
      <c r="F21" s="664">
        <v>52449.05</v>
      </c>
      <c r="G21" s="661">
        <v>1</v>
      </c>
      <c r="H21" s="661">
        <v>721.24656215621553</v>
      </c>
      <c r="I21" s="664"/>
      <c r="J21" s="664"/>
      <c r="K21" s="661"/>
      <c r="L21" s="661"/>
      <c r="M21" s="664"/>
      <c r="N21" s="664"/>
      <c r="O21" s="677"/>
      <c r="P21" s="665"/>
    </row>
    <row r="22" spans="1:16" ht="14.4" customHeight="1" x14ac:dyDescent="0.3">
      <c r="A22" s="660" t="s">
        <v>4395</v>
      </c>
      <c r="B22" s="661" t="s">
        <v>4396</v>
      </c>
      <c r="C22" s="661" t="s">
        <v>4426</v>
      </c>
      <c r="D22" s="661" t="s">
        <v>2368</v>
      </c>
      <c r="E22" s="664">
        <v>1</v>
      </c>
      <c r="F22" s="664">
        <v>30377.35</v>
      </c>
      <c r="G22" s="661">
        <v>1</v>
      </c>
      <c r="H22" s="661">
        <v>30377.35</v>
      </c>
      <c r="I22" s="664">
        <v>4</v>
      </c>
      <c r="J22" s="664">
        <v>121509.4</v>
      </c>
      <c r="K22" s="661">
        <v>4</v>
      </c>
      <c r="L22" s="661">
        <v>30377.35</v>
      </c>
      <c r="M22" s="664">
        <v>8</v>
      </c>
      <c r="N22" s="664">
        <v>228987.44</v>
      </c>
      <c r="O22" s="677">
        <v>7.5380979578534673</v>
      </c>
      <c r="P22" s="665">
        <v>28623.43</v>
      </c>
    </row>
    <row r="23" spans="1:16" ht="14.4" customHeight="1" x14ac:dyDescent="0.3">
      <c r="A23" s="660" t="s">
        <v>4395</v>
      </c>
      <c r="B23" s="661" t="s">
        <v>4396</v>
      </c>
      <c r="C23" s="661" t="s">
        <v>4427</v>
      </c>
      <c r="D23" s="661" t="s">
        <v>2413</v>
      </c>
      <c r="E23" s="664">
        <v>9</v>
      </c>
      <c r="F23" s="664">
        <v>303710.94</v>
      </c>
      <c r="G23" s="661">
        <v>1</v>
      </c>
      <c r="H23" s="661">
        <v>33745.660000000003</v>
      </c>
      <c r="I23" s="664">
        <v>18</v>
      </c>
      <c r="J23" s="664">
        <v>597123.72000000009</v>
      </c>
      <c r="K23" s="661">
        <v>1.966092232304836</v>
      </c>
      <c r="L23" s="661">
        <v>33173.540000000008</v>
      </c>
      <c r="M23" s="664">
        <v>13</v>
      </c>
      <c r="N23" s="664">
        <v>372113.3</v>
      </c>
      <c r="O23" s="677">
        <v>1.2252219166026748</v>
      </c>
      <c r="P23" s="665">
        <v>28624.1</v>
      </c>
    </row>
    <row r="24" spans="1:16" ht="14.4" customHeight="1" x14ac:dyDescent="0.3">
      <c r="A24" s="660" t="s">
        <v>4395</v>
      </c>
      <c r="B24" s="661" t="s">
        <v>4396</v>
      </c>
      <c r="C24" s="661" t="s">
        <v>4428</v>
      </c>
      <c r="D24" s="661" t="s">
        <v>2410</v>
      </c>
      <c r="E24" s="664">
        <v>6</v>
      </c>
      <c r="F24" s="664">
        <v>162919.41</v>
      </c>
      <c r="G24" s="661">
        <v>1</v>
      </c>
      <c r="H24" s="661">
        <v>27153.235000000001</v>
      </c>
      <c r="I24" s="664">
        <v>2</v>
      </c>
      <c r="J24" s="664">
        <v>49908.18</v>
      </c>
      <c r="K24" s="661">
        <v>0.30633661145716157</v>
      </c>
      <c r="L24" s="661">
        <v>24954.09</v>
      </c>
      <c r="M24" s="664">
        <v>1</v>
      </c>
      <c r="N24" s="664">
        <v>23869.13</v>
      </c>
      <c r="O24" s="677">
        <v>0.14650881684386163</v>
      </c>
      <c r="P24" s="665">
        <v>23869.13</v>
      </c>
    </row>
    <row r="25" spans="1:16" ht="14.4" customHeight="1" x14ac:dyDescent="0.3">
      <c r="A25" s="660" t="s">
        <v>4395</v>
      </c>
      <c r="B25" s="661" t="s">
        <v>4396</v>
      </c>
      <c r="C25" s="661" t="s">
        <v>4429</v>
      </c>
      <c r="D25" s="661" t="s">
        <v>4430</v>
      </c>
      <c r="E25" s="664">
        <v>50.62</v>
      </c>
      <c r="F25" s="664">
        <v>73763.409999999989</v>
      </c>
      <c r="G25" s="661">
        <v>1</v>
      </c>
      <c r="H25" s="661">
        <v>1457.1989332279729</v>
      </c>
      <c r="I25" s="664"/>
      <c r="J25" s="664"/>
      <c r="K25" s="661"/>
      <c r="L25" s="661"/>
      <c r="M25" s="664"/>
      <c r="N25" s="664"/>
      <c r="O25" s="677"/>
      <c r="P25" s="665"/>
    </row>
    <row r="26" spans="1:16" ht="14.4" customHeight="1" x14ac:dyDescent="0.3">
      <c r="A26" s="660" t="s">
        <v>4395</v>
      </c>
      <c r="B26" s="661" t="s">
        <v>4396</v>
      </c>
      <c r="C26" s="661" t="s">
        <v>4431</v>
      </c>
      <c r="D26" s="661" t="s">
        <v>4430</v>
      </c>
      <c r="E26" s="664">
        <v>20.51</v>
      </c>
      <c r="F26" s="664">
        <v>298870.34999999998</v>
      </c>
      <c r="G26" s="661">
        <v>1</v>
      </c>
      <c r="H26" s="661">
        <v>14571.933203315453</v>
      </c>
      <c r="I26" s="664"/>
      <c r="J26" s="664"/>
      <c r="K26" s="661"/>
      <c r="L26" s="661"/>
      <c r="M26" s="664"/>
      <c r="N26" s="664"/>
      <c r="O26" s="677"/>
      <c r="P26" s="665"/>
    </row>
    <row r="27" spans="1:16" ht="14.4" customHeight="1" x14ac:dyDescent="0.3">
      <c r="A27" s="660" t="s">
        <v>4395</v>
      </c>
      <c r="B27" s="661" t="s">
        <v>4396</v>
      </c>
      <c r="C27" s="661" t="s">
        <v>4432</v>
      </c>
      <c r="D27" s="661" t="s">
        <v>2433</v>
      </c>
      <c r="E27" s="664"/>
      <c r="F27" s="664"/>
      <c r="G27" s="661"/>
      <c r="H27" s="661"/>
      <c r="I27" s="664">
        <v>1</v>
      </c>
      <c r="J27" s="664">
        <v>7877.7</v>
      </c>
      <c r="K27" s="661"/>
      <c r="L27" s="661">
        <v>7877.7</v>
      </c>
      <c r="M27" s="664">
        <v>2</v>
      </c>
      <c r="N27" s="664">
        <v>15070.38</v>
      </c>
      <c r="O27" s="677"/>
      <c r="P27" s="665">
        <v>7535.19</v>
      </c>
    </row>
    <row r="28" spans="1:16" ht="14.4" customHeight="1" x14ac:dyDescent="0.3">
      <c r="A28" s="660" t="s">
        <v>4395</v>
      </c>
      <c r="B28" s="661" t="s">
        <v>4396</v>
      </c>
      <c r="C28" s="661" t="s">
        <v>4433</v>
      </c>
      <c r="D28" s="661" t="s">
        <v>4434</v>
      </c>
      <c r="E28" s="664">
        <v>1</v>
      </c>
      <c r="F28" s="664">
        <v>44816.38</v>
      </c>
      <c r="G28" s="661">
        <v>1</v>
      </c>
      <c r="H28" s="661">
        <v>44816.38</v>
      </c>
      <c r="I28" s="664"/>
      <c r="J28" s="664"/>
      <c r="K28" s="661"/>
      <c r="L28" s="661"/>
      <c r="M28" s="664"/>
      <c r="N28" s="664"/>
      <c r="O28" s="677"/>
      <c r="P28" s="665"/>
    </row>
    <row r="29" spans="1:16" ht="14.4" customHeight="1" x14ac:dyDescent="0.3">
      <c r="A29" s="660" t="s">
        <v>4395</v>
      </c>
      <c r="B29" s="661" t="s">
        <v>4396</v>
      </c>
      <c r="C29" s="661" t="s">
        <v>4435</v>
      </c>
      <c r="D29" s="661" t="s">
        <v>4436</v>
      </c>
      <c r="E29" s="664">
        <v>-2.8421709430404007E-14</v>
      </c>
      <c r="F29" s="664">
        <v>-1.3969838619232178E-9</v>
      </c>
      <c r="G29" s="661">
        <v>1</v>
      </c>
      <c r="H29" s="661">
        <v>49152</v>
      </c>
      <c r="I29" s="664">
        <v>-2.8421709430404007E-14</v>
      </c>
      <c r="J29" s="664">
        <v>-4.6566128730773926E-10</v>
      </c>
      <c r="K29" s="661">
        <v>0.33333333333333331</v>
      </c>
      <c r="L29" s="661">
        <v>16384</v>
      </c>
      <c r="M29" s="664">
        <v>-7.1054273576010019E-15</v>
      </c>
      <c r="N29" s="664">
        <v>8.149072527885437E-10</v>
      </c>
      <c r="O29" s="677">
        <v>-0.58333333333333337</v>
      </c>
      <c r="P29" s="665">
        <v>-114688</v>
      </c>
    </row>
    <row r="30" spans="1:16" ht="14.4" customHeight="1" x14ac:dyDescent="0.3">
      <c r="A30" s="660" t="s">
        <v>4395</v>
      </c>
      <c r="B30" s="661" t="s">
        <v>4396</v>
      </c>
      <c r="C30" s="661" t="s">
        <v>4435</v>
      </c>
      <c r="D30" s="661" t="s">
        <v>2481</v>
      </c>
      <c r="E30" s="664">
        <v>447.02000000000004</v>
      </c>
      <c r="F30" s="664">
        <v>6747117.9400000004</v>
      </c>
      <c r="G30" s="661">
        <v>1</v>
      </c>
      <c r="H30" s="661">
        <v>15093.548252874591</v>
      </c>
      <c r="I30" s="664">
        <v>360.52000000000004</v>
      </c>
      <c r="J30" s="664">
        <v>5441525.8399999999</v>
      </c>
      <c r="K30" s="661">
        <v>0.80649632752677203</v>
      </c>
      <c r="L30" s="661">
        <v>15093.547764340396</v>
      </c>
      <c r="M30" s="664">
        <v>166.43</v>
      </c>
      <c r="N30" s="664">
        <v>2485877.9800000004</v>
      </c>
      <c r="O30" s="677">
        <v>0.36843553086015868</v>
      </c>
      <c r="P30" s="665">
        <v>14936.477678303192</v>
      </c>
    </row>
    <row r="31" spans="1:16" ht="14.4" customHeight="1" x14ac:dyDescent="0.3">
      <c r="A31" s="660" t="s">
        <v>4395</v>
      </c>
      <c r="B31" s="661" t="s">
        <v>4396</v>
      </c>
      <c r="C31" s="661" t="s">
        <v>4437</v>
      </c>
      <c r="D31" s="661" t="s">
        <v>4438</v>
      </c>
      <c r="E31" s="664">
        <v>0</v>
      </c>
      <c r="F31" s="664">
        <v>0</v>
      </c>
      <c r="G31" s="661"/>
      <c r="H31" s="661"/>
      <c r="I31" s="664">
        <v>0</v>
      </c>
      <c r="J31" s="664">
        <v>0</v>
      </c>
      <c r="K31" s="661"/>
      <c r="L31" s="661"/>
      <c r="M31" s="664">
        <v>0</v>
      </c>
      <c r="N31" s="664">
        <v>-2.9103830456733704E-11</v>
      </c>
      <c r="O31" s="677"/>
      <c r="P31" s="665"/>
    </row>
    <row r="32" spans="1:16" ht="14.4" customHeight="1" x14ac:dyDescent="0.3">
      <c r="A32" s="660" t="s">
        <v>4395</v>
      </c>
      <c r="B32" s="661" t="s">
        <v>4396</v>
      </c>
      <c r="C32" s="661" t="s">
        <v>4437</v>
      </c>
      <c r="D32" s="661" t="s">
        <v>2485</v>
      </c>
      <c r="E32" s="664">
        <v>11</v>
      </c>
      <c r="F32" s="664">
        <v>370824.52</v>
      </c>
      <c r="G32" s="661">
        <v>1</v>
      </c>
      <c r="H32" s="661">
        <v>33711.32</v>
      </c>
      <c r="I32" s="664">
        <v>8</v>
      </c>
      <c r="J32" s="664">
        <v>269690.56</v>
      </c>
      <c r="K32" s="661">
        <v>0.72727272727272718</v>
      </c>
      <c r="L32" s="661">
        <v>33711.32</v>
      </c>
      <c r="M32" s="664">
        <v>12</v>
      </c>
      <c r="N32" s="664">
        <v>386947.31999999995</v>
      </c>
      <c r="O32" s="677">
        <v>1.0434782467998609</v>
      </c>
      <c r="P32" s="665">
        <v>32245.609999999997</v>
      </c>
    </row>
    <row r="33" spans="1:16" ht="14.4" customHeight="1" x14ac:dyDescent="0.3">
      <c r="A33" s="660" t="s">
        <v>4395</v>
      </c>
      <c r="B33" s="661" t="s">
        <v>4396</v>
      </c>
      <c r="C33" s="661" t="s">
        <v>4439</v>
      </c>
      <c r="D33" s="661" t="s">
        <v>4438</v>
      </c>
      <c r="E33" s="664">
        <v>0</v>
      </c>
      <c r="F33" s="664">
        <v>0</v>
      </c>
      <c r="G33" s="661"/>
      <c r="H33" s="661"/>
      <c r="I33" s="664">
        <v>0</v>
      </c>
      <c r="J33" s="664">
        <v>1.4551915228366852E-11</v>
      </c>
      <c r="K33" s="661"/>
      <c r="L33" s="661"/>
      <c r="M33" s="664">
        <v>0</v>
      </c>
      <c r="N33" s="664">
        <v>0</v>
      </c>
      <c r="O33" s="677"/>
      <c r="P33" s="665"/>
    </row>
    <row r="34" spans="1:16" ht="14.4" customHeight="1" x14ac:dyDescent="0.3">
      <c r="A34" s="660" t="s">
        <v>4395</v>
      </c>
      <c r="B34" s="661" t="s">
        <v>4396</v>
      </c>
      <c r="C34" s="661" t="s">
        <v>4439</v>
      </c>
      <c r="D34" s="661" t="s">
        <v>2489</v>
      </c>
      <c r="E34" s="664">
        <v>11</v>
      </c>
      <c r="F34" s="664">
        <v>741649.04</v>
      </c>
      <c r="G34" s="661">
        <v>1</v>
      </c>
      <c r="H34" s="661">
        <v>67422.64</v>
      </c>
      <c r="I34" s="664">
        <v>8</v>
      </c>
      <c r="J34" s="664">
        <v>539381.12</v>
      </c>
      <c r="K34" s="661">
        <v>0.72727272727272718</v>
      </c>
      <c r="L34" s="661">
        <v>67422.64</v>
      </c>
      <c r="M34" s="664">
        <v>14</v>
      </c>
      <c r="N34" s="664">
        <v>902877.07999999984</v>
      </c>
      <c r="O34" s="677">
        <v>1.217391287933171</v>
      </c>
      <c r="P34" s="665">
        <v>64491.219999999987</v>
      </c>
    </row>
    <row r="35" spans="1:16" ht="14.4" customHeight="1" x14ac:dyDescent="0.3">
      <c r="A35" s="660" t="s">
        <v>4395</v>
      </c>
      <c r="B35" s="661" t="s">
        <v>4396</v>
      </c>
      <c r="C35" s="661" t="s">
        <v>4440</v>
      </c>
      <c r="D35" s="661" t="s">
        <v>4438</v>
      </c>
      <c r="E35" s="664">
        <v>0</v>
      </c>
      <c r="F35" s="664">
        <v>0</v>
      </c>
      <c r="G35" s="661"/>
      <c r="H35" s="661"/>
      <c r="I35" s="664">
        <v>0</v>
      </c>
      <c r="J35" s="664">
        <v>-4.0745362639427185E-10</v>
      </c>
      <c r="K35" s="661"/>
      <c r="L35" s="661"/>
      <c r="M35" s="664">
        <v>0</v>
      </c>
      <c r="N35" s="664">
        <v>-2.3283064365386963E-10</v>
      </c>
      <c r="O35" s="677"/>
      <c r="P35" s="665"/>
    </row>
    <row r="36" spans="1:16" ht="14.4" customHeight="1" x14ac:dyDescent="0.3">
      <c r="A36" s="660" t="s">
        <v>4395</v>
      </c>
      <c r="B36" s="661" t="s">
        <v>4396</v>
      </c>
      <c r="C36" s="661" t="s">
        <v>4440</v>
      </c>
      <c r="D36" s="661" t="s">
        <v>2493</v>
      </c>
      <c r="E36" s="664">
        <v>14</v>
      </c>
      <c r="F36" s="664">
        <v>1887831.4000000001</v>
      </c>
      <c r="G36" s="661">
        <v>1</v>
      </c>
      <c r="H36" s="661">
        <v>134845.1</v>
      </c>
      <c r="I36" s="664">
        <v>27</v>
      </c>
      <c r="J36" s="664">
        <v>3640817.6999999997</v>
      </c>
      <c r="K36" s="661">
        <v>1.9285714285714284</v>
      </c>
      <c r="L36" s="661">
        <v>134845.09999999998</v>
      </c>
      <c r="M36" s="664">
        <v>24</v>
      </c>
      <c r="N36" s="664">
        <v>3095574.48</v>
      </c>
      <c r="O36" s="677">
        <v>1.639751558322422</v>
      </c>
      <c r="P36" s="665">
        <v>128982.27</v>
      </c>
    </row>
    <row r="37" spans="1:16" ht="14.4" customHeight="1" x14ac:dyDescent="0.3">
      <c r="A37" s="660" t="s">
        <v>4395</v>
      </c>
      <c r="B37" s="661" t="s">
        <v>4396</v>
      </c>
      <c r="C37" s="661" t="s">
        <v>4441</v>
      </c>
      <c r="D37" s="661" t="s">
        <v>4442</v>
      </c>
      <c r="E37" s="664">
        <v>0</v>
      </c>
      <c r="F37" s="664">
        <v>2.9103830456733704E-11</v>
      </c>
      <c r="G37" s="661">
        <v>1</v>
      </c>
      <c r="H37" s="661"/>
      <c r="I37" s="664">
        <v>0</v>
      </c>
      <c r="J37" s="664">
        <v>0</v>
      </c>
      <c r="K37" s="661">
        <v>0</v>
      </c>
      <c r="L37" s="661"/>
      <c r="M37" s="664">
        <v>0</v>
      </c>
      <c r="N37" s="664">
        <v>0</v>
      </c>
      <c r="O37" s="677">
        <v>0</v>
      </c>
      <c r="P37" s="665"/>
    </row>
    <row r="38" spans="1:16" ht="14.4" customHeight="1" x14ac:dyDescent="0.3">
      <c r="A38" s="660" t="s">
        <v>4395</v>
      </c>
      <c r="B38" s="661" t="s">
        <v>4396</v>
      </c>
      <c r="C38" s="661" t="s">
        <v>4441</v>
      </c>
      <c r="D38" s="661" t="s">
        <v>2497</v>
      </c>
      <c r="E38" s="664">
        <v>3</v>
      </c>
      <c r="F38" s="664">
        <v>286429.62</v>
      </c>
      <c r="G38" s="661">
        <v>1</v>
      </c>
      <c r="H38" s="661">
        <v>95476.54</v>
      </c>
      <c r="I38" s="664">
        <v>3</v>
      </c>
      <c r="J38" s="664">
        <v>286429.62</v>
      </c>
      <c r="K38" s="661">
        <v>1</v>
      </c>
      <c r="L38" s="661">
        <v>95476.54</v>
      </c>
      <c r="M38" s="664">
        <v>6</v>
      </c>
      <c r="N38" s="664">
        <v>547952.34</v>
      </c>
      <c r="O38" s="677">
        <v>1.9130435602295599</v>
      </c>
      <c r="P38" s="665">
        <v>91325.39</v>
      </c>
    </row>
    <row r="39" spans="1:16" ht="14.4" customHeight="1" x14ac:dyDescent="0.3">
      <c r="A39" s="660" t="s">
        <v>4395</v>
      </c>
      <c r="B39" s="661" t="s">
        <v>4396</v>
      </c>
      <c r="C39" s="661" t="s">
        <v>4443</v>
      </c>
      <c r="D39" s="661" t="s">
        <v>4444</v>
      </c>
      <c r="E39" s="664">
        <v>45</v>
      </c>
      <c r="F39" s="664">
        <v>313538.39999999997</v>
      </c>
      <c r="G39" s="661">
        <v>1</v>
      </c>
      <c r="H39" s="661">
        <v>6967.5199999999995</v>
      </c>
      <c r="I39" s="664">
        <v>40</v>
      </c>
      <c r="J39" s="664">
        <v>278700.80000000005</v>
      </c>
      <c r="K39" s="661">
        <v>0.88888888888888917</v>
      </c>
      <c r="L39" s="661">
        <v>6967.5200000000013</v>
      </c>
      <c r="M39" s="664">
        <v>8</v>
      </c>
      <c r="N39" s="664">
        <v>12818.4</v>
      </c>
      <c r="O39" s="677">
        <v>4.0883030595295508E-2</v>
      </c>
      <c r="P39" s="665">
        <v>1602.3</v>
      </c>
    </row>
    <row r="40" spans="1:16" ht="14.4" customHeight="1" x14ac:dyDescent="0.3">
      <c r="A40" s="660" t="s">
        <v>4395</v>
      </c>
      <c r="B40" s="661" t="s">
        <v>4396</v>
      </c>
      <c r="C40" s="661" t="s">
        <v>4445</v>
      </c>
      <c r="D40" s="661" t="s">
        <v>4446</v>
      </c>
      <c r="E40" s="664">
        <v>0</v>
      </c>
      <c r="F40" s="664">
        <v>0</v>
      </c>
      <c r="G40" s="661"/>
      <c r="H40" s="661"/>
      <c r="I40" s="664">
        <v>0</v>
      </c>
      <c r="J40" s="664">
        <v>0</v>
      </c>
      <c r="K40" s="661"/>
      <c r="L40" s="661"/>
      <c r="M40" s="664">
        <v>0</v>
      </c>
      <c r="N40" s="664">
        <v>-2.3283064365386963E-10</v>
      </c>
      <c r="O40" s="677"/>
      <c r="P40" s="665"/>
    </row>
    <row r="41" spans="1:16" ht="14.4" customHeight="1" x14ac:dyDescent="0.3">
      <c r="A41" s="660" t="s">
        <v>4395</v>
      </c>
      <c r="B41" s="661" t="s">
        <v>4396</v>
      </c>
      <c r="C41" s="661" t="s">
        <v>4445</v>
      </c>
      <c r="D41" s="661" t="s">
        <v>2453</v>
      </c>
      <c r="E41" s="664">
        <v>63</v>
      </c>
      <c r="F41" s="664">
        <v>3722888.61</v>
      </c>
      <c r="G41" s="661">
        <v>1</v>
      </c>
      <c r="H41" s="661">
        <v>59093.47</v>
      </c>
      <c r="I41" s="664">
        <v>55</v>
      </c>
      <c r="J41" s="664">
        <v>3250140.85</v>
      </c>
      <c r="K41" s="661">
        <v>0.87301587301587302</v>
      </c>
      <c r="L41" s="661">
        <v>59093.47</v>
      </c>
      <c r="M41" s="664">
        <v>63</v>
      </c>
      <c r="N41" s="664">
        <v>3561023.9699999997</v>
      </c>
      <c r="O41" s="677">
        <v>0.95652176120305676</v>
      </c>
      <c r="P41" s="665">
        <v>56524.189999999995</v>
      </c>
    </row>
    <row r="42" spans="1:16" ht="14.4" customHeight="1" x14ac:dyDescent="0.3">
      <c r="A42" s="660" t="s">
        <v>4395</v>
      </c>
      <c r="B42" s="661" t="s">
        <v>4396</v>
      </c>
      <c r="C42" s="661" t="s">
        <v>4447</v>
      </c>
      <c r="D42" s="661" t="s">
        <v>4448</v>
      </c>
      <c r="E42" s="664">
        <v>15</v>
      </c>
      <c r="F42" s="664">
        <v>167360.55000000002</v>
      </c>
      <c r="G42" s="661">
        <v>1</v>
      </c>
      <c r="H42" s="661">
        <v>11157.37</v>
      </c>
      <c r="I42" s="664">
        <v>27</v>
      </c>
      <c r="J42" s="664">
        <v>300224.34000000003</v>
      </c>
      <c r="K42" s="661">
        <v>1.7938775894319181</v>
      </c>
      <c r="L42" s="661">
        <v>11119.42</v>
      </c>
      <c r="M42" s="664">
        <v>29</v>
      </c>
      <c r="N42" s="664">
        <v>308443.13</v>
      </c>
      <c r="O42" s="677">
        <v>1.8429858768987075</v>
      </c>
      <c r="P42" s="665">
        <v>10635.97</v>
      </c>
    </row>
    <row r="43" spans="1:16" ht="14.4" customHeight="1" x14ac:dyDescent="0.3">
      <c r="A43" s="660" t="s">
        <v>4395</v>
      </c>
      <c r="B43" s="661" t="s">
        <v>4396</v>
      </c>
      <c r="C43" s="661" t="s">
        <v>4449</v>
      </c>
      <c r="D43" s="661" t="s">
        <v>4450</v>
      </c>
      <c r="E43" s="664">
        <v>7</v>
      </c>
      <c r="F43" s="664">
        <v>173014.66</v>
      </c>
      <c r="G43" s="661">
        <v>1</v>
      </c>
      <c r="H43" s="661">
        <v>24716.38</v>
      </c>
      <c r="I43" s="664">
        <v>12</v>
      </c>
      <c r="J43" s="664">
        <v>296596.56</v>
      </c>
      <c r="K43" s="661">
        <v>1.7142857142857142</v>
      </c>
      <c r="L43" s="661">
        <v>24716.38</v>
      </c>
      <c r="M43" s="664">
        <v>10</v>
      </c>
      <c r="N43" s="664">
        <v>236417.5</v>
      </c>
      <c r="O43" s="677">
        <v>1.3664593509012473</v>
      </c>
      <c r="P43" s="665">
        <v>23641.75</v>
      </c>
    </row>
    <row r="44" spans="1:16" ht="14.4" customHeight="1" x14ac:dyDescent="0.3">
      <c r="A44" s="660" t="s">
        <v>4395</v>
      </c>
      <c r="B44" s="661" t="s">
        <v>4396</v>
      </c>
      <c r="C44" s="661" t="s">
        <v>4451</v>
      </c>
      <c r="D44" s="661" t="s">
        <v>4446</v>
      </c>
      <c r="E44" s="664">
        <v>0</v>
      </c>
      <c r="F44" s="664">
        <v>0</v>
      </c>
      <c r="G44" s="661"/>
      <c r="H44" s="661"/>
      <c r="I44" s="664">
        <v>0</v>
      </c>
      <c r="J44" s="664">
        <v>0</v>
      </c>
      <c r="K44" s="661"/>
      <c r="L44" s="661"/>
      <c r="M44" s="664">
        <v>0</v>
      </c>
      <c r="N44" s="664">
        <v>1.1641532182693481E-10</v>
      </c>
      <c r="O44" s="677"/>
      <c r="P44" s="665"/>
    </row>
    <row r="45" spans="1:16" ht="14.4" customHeight="1" x14ac:dyDescent="0.3">
      <c r="A45" s="660" t="s">
        <v>4395</v>
      </c>
      <c r="B45" s="661" t="s">
        <v>4396</v>
      </c>
      <c r="C45" s="661" t="s">
        <v>4451</v>
      </c>
      <c r="D45" s="661" t="s">
        <v>2453</v>
      </c>
      <c r="E45" s="664">
        <v>1</v>
      </c>
      <c r="F45" s="664">
        <v>177280.42</v>
      </c>
      <c r="G45" s="661">
        <v>1</v>
      </c>
      <c r="H45" s="661">
        <v>177280.42</v>
      </c>
      <c r="I45" s="664">
        <v>5</v>
      </c>
      <c r="J45" s="664">
        <v>886402.10000000009</v>
      </c>
      <c r="K45" s="661">
        <v>5</v>
      </c>
      <c r="L45" s="661">
        <v>177280.42</v>
      </c>
      <c r="M45" s="664">
        <v>10</v>
      </c>
      <c r="N45" s="664">
        <v>1695725.7999999998</v>
      </c>
      <c r="O45" s="677">
        <v>9.5652176365556887</v>
      </c>
      <c r="P45" s="665">
        <v>169572.58</v>
      </c>
    </row>
    <row r="46" spans="1:16" ht="14.4" customHeight="1" x14ac:dyDescent="0.3">
      <c r="A46" s="660" t="s">
        <v>4395</v>
      </c>
      <c r="B46" s="661" t="s">
        <v>4396</v>
      </c>
      <c r="C46" s="661" t="s">
        <v>4452</v>
      </c>
      <c r="D46" s="661" t="s">
        <v>4453</v>
      </c>
      <c r="E46" s="664">
        <v>7.1054273576010019E-15</v>
      </c>
      <c r="F46" s="664">
        <v>0</v>
      </c>
      <c r="G46" s="661"/>
      <c r="H46" s="661">
        <v>0</v>
      </c>
      <c r="I46" s="664">
        <v>-4.4408920985006262E-16</v>
      </c>
      <c r="J46" s="664">
        <v>-1.8189894035458565E-11</v>
      </c>
      <c r="K46" s="661"/>
      <c r="L46" s="661">
        <v>40960</v>
      </c>
      <c r="M46" s="664">
        <v>8.8817841970012523E-16</v>
      </c>
      <c r="N46" s="664">
        <v>2.1827872842550278E-11</v>
      </c>
      <c r="O46" s="677"/>
      <c r="P46" s="665">
        <v>24576</v>
      </c>
    </row>
    <row r="47" spans="1:16" ht="14.4" customHeight="1" x14ac:dyDescent="0.3">
      <c r="A47" s="660" t="s">
        <v>4395</v>
      </c>
      <c r="B47" s="661" t="s">
        <v>4396</v>
      </c>
      <c r="C47" s="661" t="s">
        <v>4452</v>
      </c>
      <c r="D47" s="661" t="s">
        <v>4454</v>
      </c>
      <c r="E47" s="664">
        <v>62.62</v>
      </c>
      <c r="F47" s="664">
        <v>510868.83</v>
      </c>
      <c r="G47" s="661">
        <v>1</v>
      </c>
      <c r="H47" s="661">
        <v>8158.2374640689877</v>
      </c>
      <c r="I47" s="664">
        <v>41.97</v>
      </c>
      <c r="J47" s="664">
        <v>342401.19</v>
      </c>
      <c r="K47" s="661">
        <v>0.67023308116097036</v>
      </c>
      <c r="L47" s="661">
        <v>8158.236597569693</v>
      </c>
      <c r="M47" s="664">
        <v>26.29</v>
      </c>
      <c r="N47" s="664">
        <v>204420.74000000002</v>
      </c>
      <c r="O47" s="677">
        <v>0.40014330097218892</v>
      </c>
      <c r="P47" s="665">
        <v>7775.6082160517317</v>
      </c>
    </row>
    <row r="48" spans="1:16" ht="14.4" customHeight="1" x14ac:dyDescent="0.3">
      <c r="A48" s="660" t="s">
        <v>4395</v>
      </c>
      <c r="B48" s="661" t="s">
        <v>4396</v>
      </c>
      <c r="C48" s="661" t="s">
        <v>4455</v>
      </c>
      <c r="D48" s="661" t="s">
        <v>4453</v>
      </c>
      <c r="E48" s="664">
        <v>1.7763568394002505E-15</v>
      </c>
      <c r="F48" s="664">
        <v>-5.8207660913467407E-11</v>
      </c>
      <c r="G48" s="661">
        <v>1</v>
      </c>
      <c r="H48" s="661">
        <v>-32768</v>
      </c>
      <c r="I48" s="664">
        <v>3.5527136788005009E-15</v>
      </c>
      <c r="J48" s="664">
        <v>5.8207660913467407E-11</v>
      </c>
      <c r="K48" s="661">
        <v>-1</v>
      </c>
      <c r="L48" s="661">
        <v>16384</v>
      </c>
      <c r="M48" s="664">
        <v>0</v>
      </c>
      <c r="N48" s="664">
        <v>5.8207660913467407E-11</v>
      </c>
      <c r="O48" s="677">
        <v>-1</v>
      </c>
      <c r="P48" s="665"/>
    </row>
    <row r="49" spans="1:16" ht="14.4" customHeight="1" x14ac:dyDescent="0.3">
      <c r="A49" s="660" t="s">
        <v>4395</v>
      </c>
      <c r="B49" s="661" t="s">
        <v>4396</v>
      </c>
      <c r="C49" s="661" t="s">
        <v>4455</v>
      </c>
      <c r="D49" s="661" t="s">
        <v>4454</v>
      </c>
      <c r="E49" s="664">
        <v>24.659999999999997</v>
      </c>
      <c r="F49" s="664">
        <v>804728.95000000007</v>
      </c>
      <c r="G49" s="661">
        <v>1</v>
      </c>
      <c r="H49" s="661">
        <v>32632.966342254669</v>
      </c>
      <c r="I49" s="664">
        <v>39.620000000000005</v>
      </c>
      <c r="J49" s="664">
        <v>1292918.1499999999</v>
      </c>
      <c r="K49" s="661">
        <v>1.6066504752935753</v>
      </c>
      <c r="L49" s="661">
        <v>32632.96693589096</v>
      </c>
      <c r="M49" s="664">
        <v>21.959999999999997</v>
      </c>
      <c r="N49" s="664">
        <v>683009.26</v>
      </c>
      <c r="O49" s="677">
        <v>0.84874448719658957</v>
      </c>
      <c r="P49" s="665">
        <v>31102.42531876139</v>
      </c>
    </row>
    <row r="50" spans="1:16" ht="14.4" customHeight="1" x14ac:dyDescent="0.3">
      <c r="A50" s="660" t="s">
        <v>4395</v>
      </c>
      <c r="B50" s="661" t="s">
        <v>4396</v>
      </c>
      <c r="C50" s="661" t="s">
        <v>4456</v>
      </c>
      <c r="D50" s="661" t="s">
        <v>4457</v>
      </c>
      <c r="E50" s="664">
        <v>-5.6843418860808015E-14</v>
      </c>
      <c r="F50" s="664">
        <v>0</v>
      </c>
      <c r="G50" s="661"/>
      <c r="H50" s="661">
        <v>0</v>
      </c>
      <c r="I50" s="664">
        <v>0</v>
      </c>
      <c r="J50" s="664">
        <v>-1.1641532182693481E-10</v>
      </c>
      <c r="K50" s="661"/>
      <c r="L50" s="661"/>
      <c r="M50" s="664">
        <v>0</v>
      </c>
      <c r="N50" s="664">
        <v>-1.1641532182693481E-10</v>
      </c>
      <c r="O50" s="677"/>
      <c r="P50" s="665"/>
    </row>
    <row r="51" spans="1:16" ht="14.4" customHeight="1" x14ac:dyDescent="0.3">
      <c r="A51" s="660" t="s">
        <v>4395</v>
      </c>
      <c r="B51" s="661" t="s">
        <v>4396</v>
      </c>
      <c r="C51" s="661" t="s">
        <v>4456</v>
      </c>
      <c r="D51" s="661" t="s">
        <v>2501</v>
      </c>
      <c r="E51" s="664">
        <v>333.42</v>
      </c>
      <c r="F51" s="664">
        <v>2040380.1300000001</v>
      </c>
      <c r="G51" s="661">
        <v>1</v>
      </c>
      <c r="H51" s="661">
        <v>6119.5493071801329</v>
      </c>
      <c r="I51" s="664">
        <v>247.07</v>
      </c>
      <c r="J51" s="664">
        <v>1511957.08</v>
      </c>
      <c r="K51" s="661">
        <v>0.74101735150694692</v>
      </c>
      <c r="L51" s="661">
        <v>6119.5494394301213</v>
      </c>
      <c r="M51" s="664">
        <v>429.37</v>
      </c>
      <c r="N51" s="664">
        <v>2522543.4399999995</v>
      </c>
      <c r="O51" s="677">
        <v>1.236310530038341</v>
      </c>
      <c r="P51" s="665">
        <v>5874.9876330437601</v>
      </c>
    </row>
    <row r="52" spans="1:16" ht="14.4" customHeight="1" x14ac:dyDescent="0.3">
      <c r="A52" s="660" t="s">
        <v>4395</v>
      </c>
      <c r="B52" s="661" t="s">
        <v>4396</v>
      </c>
      <c r="C52" s="661" t="s">
        <v>4458</v>
      </c>
      <c r="D52" s="661" t="s">
        <v>4459</v>
      </c>
      <c r="E52" s="664">
        <v>0</v>
      </c>
      <c r="F52" s="664">
        <v>0</v>
      </c>
      <c r="G52" s="661"/>
      <c r="H52" s="661"/>
      <c r="I52" s="664"/>
      <c r="J52" s="664"/>
      <c r="K52" s="661"/>
      <c r="L52" s="661"/>
      <c r="M52" s="664"/>
      <c r="N52" s="664"/>
      <c r="O52" s="677"/>
      <c r="P52" s="665"/>
    </row>
    <row r="53" spans="1:16" ht="14.4" customHeight="1" x14ac:dyDescent="0.3">
      <c r="A53" s="660" t="s">
        <v>4395</v>
      </c>
      <c r="B53" s="661" t="s">
        <v>4396</v>
      </c>
      <c r="C53" s="661" t="s">
        <v>4458</v>
      </c>
      <c r="D53" s="661" t="s">
        <v>4460</v>
      </c>
      <c r="E53" s="664">
        <v>2</v>
      </c>
      <c r="F53" s="664">
        <v>44657.98</v>
      </c>
      <c r="G53" s="661">
        <v>1</v>
      </c>
      <c r="H53" s="661">
        <v>22328.99</v>
      </c>
      <c r="I53" s="664"/>
      <c r="J53" s="664"/>
      <c r="K53" s="661"/>
      <c r="L53" s="661"/>
      <c r="M53" s="664"/>
      <c r="N53" s="664"/>
      <c r="O53" s="677"/>
      <c r="P53" s="665"/>
    </row>
    <row r="54" spans="1:16" ht="14.4" customHeight="1" x14ac:dyDescent="0.3">
      <c r="A54" s="660" t="s">
        <v>4395</v>
      </c>
      <c r="B54" s="661" t="s">
        <v>4396</v>
      </c>
      <c r="C54" s="661" t="s">
        <v>4461</v>
      </c>
      <c r="D54" s="661" t="s">
        <v>4462</v>
      </c>
      <c r="E54" s="664">
        <v>0</v>
      </c>
      <c r="F54" s="664">
        <v>-5.8207660913467407E-11</v>
      </c>
      <c r="G54" s="661">
        <v>1</v>
      </c>
      <c r="H54" s="661"/>
      <c r="I54" s="664">
        <v>-6.2172489379008766E-15</v>
      </c>
      <c r="J54" s="664">
        <v>2.9103830456733704E-11</v>
      </c>
      <c r="K54" s="661">
        <v>-0.5</v>
      </c>
      <c r="L54" s="661">
        <v>-4681.1428571428569</v>
      </c>
      <c r="M54" s="664">
        <v>0</v>
      </c>
      <c r="N54" s="664">
        <v>1.1641532182693481E-10</v>
      </c>
      <c r="O54" s="677">
        <v>-2</v>
      </c>
      <c r="P54" s="665"/>
    </row>
    <row r="55" spans="1:16" ht="14.4" customHeight="1" x14ac:dyDescent="0.3">
      <c r="A55" s="660" t="s">
        <v>4395</v>
      </c>
      <c r="B55" s="661" t="s">
        <v>4396</v>
      </c>
      <c r="C55" s="661" t="s">
        <v>4461</v>
      </c>
      <c r="D55" s="661" t="s">
        <v>2505</v>
      </c>
      <c r="E55" s="664">
        <v>71.970000000000013</v>
      </c>
      <c r="F55" s="664">
        <v>878284.42999999993</v>
      </c>
      <c r="G55" s="661">
        <v>1</v>
      </c>
      <c r="H55" s="661">
        <v>12203.479644296231</v>
      </c>
      <c r="I55" s="664">
        <v>65.150000000000006</v>
      </c>
      <c r="J55" s="664">
        <v>795056.69000000006</v>
      </c>
      <c r="K55" s="661">
        <v>0.90523828368447812</v>
      </c>
      <c r="L55" s="661">
        <v>12203.479508825787</v>
      </c>
      <c r="M55" s="664">
        <v>58.959999999999994</v>
      </c>
      <c r="N55" s="664">
        <v>688233.58</v>
      </c>
      <c r="O55" s="677">
        <v>0.78361127271719933</v>
      </c>
      <c r="P55" s="665">
        <v>11672.889755766622</v>
      </c>
    </row>
    <row r="56" spans="1:16" ht="14.4" customHeight="1" x14ac:dyDescent="0.3">
      <c r="A56" s="660" t="s">
        <v>4395</v>
      </c>
      <c r="B56" s="661" t="s">
        <v>4396</v>
      </c>
      <c r="C56" s="661" t="s">
        <v>4463</v>
      </c>
      <c r="D56" s="661" t="s">
        <v>4464</v>
      </c>
      <c r="E56" s="664">
        <v>1</v>
      </c>
      <c r="F56" s="664">
        <v>50.95</v>
      </c>
      <c r="G56" s="661">
        <v>1</v>
      </c>
      <c r="H56" s="661">
        <v>50.95</v>
      </c>
      <c r="I56" s="664">
        <v>53</v>
      </c>
      <c r="J56" s="664">
        <v>2700.3499999999995</v>
      </c>
      <c r="K56" s="661">
        <v>52.999999999999986</v>
      </c>
      <c r="L56" s="661">
        <v>50.949999999999989</v>
      </c>
      <c r="M56" s="664">
        <v>17</v>
      </c>
      <c r="N56" s="664">
        <v>828.58</v>
      </c>
      <c r="O56" s="677">
        <v>16.26261040235525</v>
      </c>
      <c r="P56" s="665">
        <v>48.74</v>
      </c>
    </row>
    <row r="57" spans="1:16" ht="14.4" customHeight="1" x14ac:dyDescent="0.3">
      <c r="A57" s="660" t="s">
        <v>4395</v>
      </c>
      <c r="B57" s="661" t="s">
        <v>4396</v>
      </c>
      <c r="C57" s="661" t="s">
        <v>4465</v>
      </c>
      <c r="D57" s="661" t="s">
        <v>1194</v>
      </c>
      <c r="E57" s="664">
        <v>1.49</v>
      </c>
      <c r="F57" s="664">
        <v>451</v>
      </c>
      <c r="G57" s="661">
        <v>1</v>
      </c>
      <c r="H57" s="661">
        <v>302.68456375838929</v>
      </c>
      <c r="I57" s="664"/>
      <c r="J57" s="664"/>
      <c r="K57" s="661"/>
      <c r="L57" s="661"/>
      <c r="M57" s="664">
        <v>76.070000000000007</v>
      </c>
      <c r="N57" s="664">
        <v>8047.29</v>
      </c>
      <c r="O57" s="677">
        <v>17.843215077605322</v>
      </c>
      <c r="P57" s="665">
        <v>105.78795845931378</v>
      </c>
    </row>
    <row r="58" spans="1:16" ht="14.4" customHeight="1" x14ac:dyDescent="0.3">
      <c r="A58" s="660" t="s">
        <v>4395</v>
      </c>
      <c r="B58" s="661" t="s">
        <v>4396</v>
      </c>
      <c r="C58" s="661" t="s">
        <v>4466</v>
      </c>
      <c r="D58" s="661" t="s">
        <v>1194</v>
      </c>
      <c r="E58" s="664">
        <v>11.18</v>
      </c>
      <c r="F58" s="664">
        <v>16920.349999999999</v>
      </c>
      <c r="G58" s="661">
        <v>1</v>
      </c>
      <c r="H58" s="661">
        <v>1513.4481216457959</v>
      </c>
      <c r="I58" s="664"/>
      <c r="J58" s="664"/>
      <c r="K58" s="661"/>
      <c r="L58" s="661"/>
      <c r="M58" s="664">
        <v>64.41</v>
      </c>
      <c r="N58" s="664">
        <v>34071.479999999996</v>
      </c>
      <c r="O58" s="677">
        <v>2.0136391977707317</v>
      </c>
      <c r="P58" s="665">
        <v>528.97810898928731</v>
      </c>
    </row>
    <row r="59" spans="1:16" ht="14.4" customHeight="1" x14ac:dyDescent="0.3">
      <c r="A59" s="660" t="s">
        <v>4395</v>
      </c>
      <c r="B59" s="661" t="s">
        <v>4396</v>
      </c>
      <c r="C59" s="661" t="s">
        <v>4467</v>
      </c>
      <c r="D59" s="661" t="s">
        <v>1759</v>
      </c>
      <c r="E59" s="664"/>
      <c r="F59" s="664"/>
      <c r="G59" s="661"/>
      <c r="H59" s="661"/>
      <c r="I59" s="664"/>
      <c r="J59" s="664"/>
      <c r="K59" s="661"/>
      <c r="L59" s="661"/>
      <c r="M59" s="664">
        <v>0.05</v>
      </c>
      <c r="N59" s="664">
        <v>4.5199999999999996</v>
      </c>
      <c r="O59" s="677"/>
      <c r="P59" s="665">
        <v>90.399999999999991</v>
      </c>
    </row>
    <row r="60" spans="1:16" ht="14.4" customHeight="1" x14ac:dyDescent="0.3">
      <c r="A60" s="660" t="s">
        <v>4395</v>
      </c>
      <c r="B60" s="661" t="s">
        <v>4396</v>
      </c>
      <c r="C60" s="661" t="s">
        <v>4468</v>
      </c>
      <c r="D60" s="661" t="s">
        <v>4384</v>
      </c>
      <c r="E60" s="664"/>
      <c r="F60" s="664"/>
      <c r="G60" s="661"/>
      <c r="H60" s="661"/>
      <c r="I60" s="664">
        <v>7.5</v>
      </c>
      <c r="J60" s="664">
        <v>33361.42</v>
      </c>
      <c r="K60" s="661"/>
      <c r="L60" s="661">
        <v>4448.1893333333328</v>
      </c>
      <c r="M60" s="664"/>
      <c r="N60" s="664"/>
      <c r="O60" s="677"/>
      <c r="P60" s="665"/>
    </row>
    <row r="61" spans="1:16" ht="14.4" customHeight="1" x14ac:dyDescent="0.3">
      <c r="A61" s="660" t="s">
        <v>4395</v>
      </c>
      <c r="B61" s="661" t="s">
        <v>4396</v>
      </c>
      <c r="C61" s="661" t="s">
        <v>4469</v>
      </c>
      <c r="D61" s="661" t="s">
        <v>4470</v>
      </c>
      <c r="E61" s="664">
        <v>0.8</v>
      </c>
      <c r="F61" s="664">
        <v>25.92</v>
      </c>
      <c r="G61" s="661">
        <v>1</v>
      </c>
      <c r="H61" s="661">
        <v>32.4</v>
      </c>
      <c r="I61" s="664">
        <v>0.4</v>
      </c>
      <c r="J61" s="664">
        <v>12.96</v>
      </c>
      <c r="K61" s="661">
        <v>0.5</v>
      </c>
      <c r="L61" s="661">
        <v>32.4</v>
      </c>
      <c r="M61" s="664"/>
      <c r="N61" s="664"/>
      <c r="O61" s="677"/>
      <c r="P61" s="665"/>
    </row>
    <row r="62" spans="1:16" ht="14.4" customHeight="1" x14ac:dyDescent="0.3">
      <c r="A62" s="660" t="s">
        <v>4395</v>
      </c>
      <c r="B62" s="661" t="s">
        <v>4396</v>
      </c>
      <c r="C62" s="661" t="s">
        <v>4471</v>
      </c>
      <c r="D62" s="661" t="s">
        <v>4384</v>
      </c>
      <c r="E62" s="664">
        <v>27.36</v>
      </c>
      <c r="F62" s="664">
        <v>26146.780000000002</v>
      </c>
      <c r="G62" s="661">
        <v>1</v>
      </c>
      <c r="H62" s="661">
        <v>955.65716374269016</v>
      </c>
      <c r="I62" s="664">
        <v>16.68</v>
      </c>
      <c r="J62" s="664">
        <v>15940.379999999997</v>
      </c>
      <c r="K62" s="661">
        <v>0.60964983068660827</v>
      </c>
      <c r="L62" s="661">
        <v>955.65827338129486</v>
      </c>
      <c r="M62" s="664"/>
      <c r="N62" s="664"/>
      <c r="O62" s="677"/>
      <c r="P62" s="665"/>
    </row>
    <row r="63" spans="1:16" ht="14.4" customHeight="1" x14ac:dyDescent="0.3">
      <c r="A63" s="660" t="s">
        <v>4395</v>
      </c>
      <c r="B63" s="661" t="s">
        <v>4396</v>
      </c>
      <c r="C63" s="661" t="s">
        <v>4472</v>
      </c>
      <c r="D63" s="661" t="s">
        <v>4384</v>
      </c>
      <c r="E63" s="664">
        <v>20.84</v>
      </c>
      <c r="F63" s="664">
        <v>49790.079999999994</v>
      </c>
      <c r="G63" s="661">
        <v>1</v>
      </c>
      <c r="H63" s="661">
        <v>2389.1593090211131</v>
      </c>
      <c r="I63" s="664">
        <v>16.439999999999998</v>
      </c>
      <c r="J63" s="664">
        <v>39277.769999999997</v>
      </c>
      <c r="K63" s="661">
        <v>0.78886738081159946</v>
      </c>
      <c r="L63" s="661">
        <v>2389.1587591240877</v>
      </c>
      <c r="M63" s="664"/>
      <c r="N63" s="664"/>
      <c r="O63" s="677"/>
      <c r="P63" s="665"/>
    </row>
    <row r="64" spans="1:16" ht="14.4" customHeight="1" x14ac:dyDescent="0.3">
      <c r="A64" s="660" t="s">
        <v>4395</v>
      </c>
      <c r="B64" s="661" t="s">
        <v>4396</v>
      </c>
      <c r="C64" s="661" t="s">
        <v>4473</v>
      </c>
      <c r="D64" s="661" t="s">
        <v>4423</v>
      </c>
      <c r="E64" s="664">
        <v>13.62</v>
      </c>
      <c r="F64" s="664">
        <v>514.64</v>
      </c>
      <c r="G64" s="661">
        <v>1</v>
      </c>
      <c r="H64" s="661">
        <v>37.785609397944199</v>
      </c>
      <c r="I64" s="664"/>
      <c r="J64" s="664"/>
      <c r="K64" s="661"/>
      <c r="L64" s="661"/>
      <c r="M64" s="664"/>
      <c r="N64" s="664"/>
      <c r="O64" s="677"/>
      <c r="P64" s="665"/>
    </row>
    <row r="65" spans="1:16" ht="14.4" customHeight="1" x14ac:dyDescent="0.3">
      <c r="A65" s="660" t="s">
        <v>4395</v>
      </c>
      <c r="B65" s="661" t="s">
        <v>4396</v>
      </c>
      <c r="C65" s="661" t="s">
        <v>4474</v>
      </c>
      <c r="D65" s="661" t="s">
        <v>4475</v>
      </c>
      <c r="E65" s="664">
        <v>31</v>
      </c>
      <c r="F65" s="664">
        <v>98099.709999999992</v>
      </c>
      <c r="G65" s="661">
        <v>1</v>
      </c>
      <c r="H65" s="661">
        <v>3164.5067741935482</v>
      </c>
      <c r="I65" s="664">
        <v>30</v>
      </c>
      <c r="J65" s="664">
        <v>71563.799999999988</v>
      </c>
      <c r="K65" s="661">
        <v>0.72950062747382227</v>
      </c>
      <c r="L65" s="661">
        <v>2385.4599999999996</v>
      </c>
      <c r="M65" s="664">
        <v>41</v>
      </c>
      <c r="N65" s="664">
        <v>93551.75</v>
      </c>
      <c r="O65" s="677">
        <v>0.95363941442844236</v>
      </c>
      <c r="P65" s="665">
        <v>2281.75</v>
      </c>
    </row>
    <row r="66" spans="1:16" ht="14.4" customHeight="1" x14ac:dyDescent="0.3">
      <c r="A66" s="660" t="s">
        <v>4395</v>
      </c>
      <c r="B66" s="661" t="s">
        <v>4396</v>
      </c>
      <c r="C66" s="661" t="s">
        <v>4476</v>
      </c>
      <c r="D66" s="661" t="s">
        <v>4477</v>
      </c>
      <c r="E66" s="664">
        <v>4</v>
      </c>
      <c r="F66" s="664">
        <v>5829.24</v>
      </c>
      <c r="G66" s="661">
        <v>1</v>
      </c>
      <c r="H66" s="661">
        <v>1457.31</v>
      </c>
      <c r="I66" s="664"/>
      <c r="J66" s="664"/>
      <c r="K66" s="661"/>
      <c r="L66" s="661"/>
      <c r="M66" s="664"/>
      <c r="N66" s="664"/>
      <c r="O66" s="677"/>
      <c r="P66" s="665"/>
    </row>
    <row r="67" spans="1:16" ht="14.4" customHeight="1" x14ac:dyDescent="0.3">
      <c r="A67" s="660" t="s">
        <v>4395</v>
      </c>
      <c r="B67" s="661" t="s">
        <v>4396</v>
      </c>
      <c r="C67" s="661" t="s">
        <v>4478</v>
      </c>
      <c r="D67" s="661" t="s">
        <v>812</v>
      </c>
      <c r="E67" s="664">
        <v>10.100000000000001</v>
      </c>
      <c r="F67" s="664">
        <v>1316.0299999999997</v>
      </c>
      <c r="G67" s="661">
        <v>1</v>
      </c>
      <c r="H67" s="661">
        <v>130.29999999999995</v>
      </c>
      <c r="I67" s="664">
        <v>8.2000000000000011</v>
      </c>
      <c r="J67" s="664">
        <v>1454.68</v>
      </c>
      <c r="K67" s="661">
        <v>1.1053547411533173</v>
      </c>
      <c r="L67" s="661">
        <v>177.39999999999998</v>
      </c>
      <c r="M67" s="664">
        <v>4.2</v>
      </c>
      <c r="N67" s="664">
        <v>712.74</v>
      </c>
      <c r="O67" s="677">
        <v>0.54158339855474436</v>
      </c>
      <c r="P67" s="665">
        <v>169.7</v>
      </c>
    </row>
    <row r="68" spans="1:16" ht="14.4" customHeight="1" x14ac:dyDescent="0.3">
      <c r="A68" s="660" t="s">
        <v>4395</v>
      </c>
      <c r="B68" s="661" t="s">
        <v>4396</v>
      </c>
      <c r="C68" s="661" t="s">
        <v>4479</v>
      </c>
      <c r="D68" s="661" t="s">
        <v>816</v>
      </c>
      <c r="E68" s="664">
        <v>97.40000000000002</v>
      </c>
      <c r="F68" s="664">
        <v>7553.2200000000021</v>
      </c>
      <c r="G68" s="661">
        <v>1</v>
      </c>
      <c r="H68" s="661">
        <v>77.548459958932241</v>
      </c>
      <c r="I68" s="664">
        <v>78.7</v>
      </c>
      <c r="J68" s="664">
        <v>6103.1400000000012</v>
      </c>
      <c r="K68" s="661">
        <v>0.808018302128099</v>
      </c>
      <c r="L68" s="661">
        <v>77.549428208386288</v>
      </c>
      <c r="M68" s="664">
        <v>70.44</v>
      </c>
      <c r="N68" s="664">
        <v>4983.6099999999997</v>
      </c>
      <c r="O68" s="677">
        <v>0.65979939681354416</v>
      </c>
      <c r="P68" s="665">
        <v>70.749716070414536</v>
      </c>
    </row>
    <row r="69" spans="1:16" ht="14.4" customHeight="1" x14ac:dyDescent="0.3">
      <c r="A69" s="660" t="s">
        <v>4395</v>
      </c>
      <c r="B69" s="661" t="s">
        <v>4396</v>
      </c>
      <c r="C69" s="661" t="s">
        <v>4480</v>
      </c>
      <c r="D69" s="661" t="s">
        <v>1097</v>
      </c>
      <c r="E69" s="664">
        <v>5.1099999999999994</v>
      </c>
      <c r="F69" s="664">
        <v>1737.8600000000001</v>
      </c>
      <c r="G69" s="661">
        <v>1</v>
      </c>
      <c r="H69" s="661">
        <v>340.09001956947168</v>
      </c>
      <c r="I69" s="664">
        <v>1.46</v>
      </c>
      <c r="J69" s="664">
        <v>496.51</v>
      </c>
      <c r="K69" s="661">
        <v>0.28570195527833081</v>
      </c>
      <c r="L69" s="661">
        <v>340.07534246575341</v>
      </c>
      <c r="M69" s="664">
        <v>2.2000000000000002</v>
      </c>
      <c r="N69" s="664">
        <v>1070.1499999999999</v>
      </c>
      <c r="O69" s="677">
        <v>0.61578608173270566</v>
      </c>
      <c r="P69" s="665">
        <v>486.43181818181807</v>
      </c>
    </row>
    <row r="70" spans="1:16" ht="14.4" customHeight="1" x14ac:dyDescent="0.3">
      <c r="A70" s="660" t="s">
        <v>4395</v>
      </c>
      <c r="B70" s="661" t="s">
        <v>4396</v>
      </c>
      <c r="C70" s="661" t="s">
        <v>4481</v>
      </c>
      <c r="D70" s="661" t="s">
        <v>1101</v>
      </c>
      <c r="E70" s="664">
        <v>4.05</v>
      </c>
      <c r="F70" s="664">
        <v>344.32</v>
      </c>
      <c r="G70" s="661">
        <v>1</v>
      </c>
      <c r="H70" s="661">
        <v>85.017283950617283</v>
      </c>
      <c r="I70" s="664">
        <v>4.12</v>
      </c>
      <c r="J70" s="664">
        <v>350.28</v>
      </c>
      <c r="K70" s="661">
        <v>1.0173094795539033</v>
      </c>
      <c r="L70" s="661">
        <v>85.019417475728147</v>
      </c>
      <c r="M70" s="664">
        <v>6.11</v>
      </c>
      <c r="N70" s="664">
        <v>743.03</v>
      </c>
      <c r="O70" s="677">
        <v>2.1579635223048328</v>
      </c>
      <c r="P70" s="665">
        <v>121.60883797054009</v>
      </c>
    </row>
    <row r="71" spans="1:16" ht="14.4" customHeight="1" x14ac:dyDescent="0.3">
      <c r="A71" s="660" t="s">
        <v>4395</v>
      </c>
      <c r="B71" s="661" t="s">
        <v>4396</v>
      </c>
      <c r="C71" s="661" t="s">
        <v>4482</v>
      </c>
      <c r="D71" s="661" t="s">
        <v>1105</v>
      </c>
      <c r="E71" s="664">
        <v>26.36</v>
      </c>
      <c r="F71" s="664">
        <v>4482.47</v>
      </c>
      <c r="G71" s="661">
        <v>1</v>
      </c>
      <c r="H71" s="661">
        <v>170.0481790591806</v>
      </c>
      <c r="I71" s="664">
        <v>9.0399999999999991</v>
      </c>
      <c r="J71" s="664">
        <v>1537.24</v>
      </c>
      <c r="K71" s="661">
        <v>0.34294484960300903</v>
      </c>
      <c r="L71" s="661">
        <v>170.04867256637169</v>
      </c>
      <c r="M71" s="664">
        <v>22.759999999999998</v>
      </c>
      <c r="N71" s="664">
        <v>5536.11</v>
      </c>
      <c r="O71" s="677">
        <v>1.235057903343469</v>
      </c>
      <c r="P71" s="665">
        <v>243.23857644991213</v>
      </c>
    </row>
    <row r="72" spans="1:16" ht="14.4" customHeight="1" x14ac:dyDescent="0.3">
      <c r="A72" s="660" t="s">
        <v>4395</v>
      </c>
      <c r="B72" s="661" t="s">
        <v>4396</v>
      </c>
      <c r="C72" s="661" t="s">
        <v>4483</v>
      </c>
      <c r="D72" s="661" t="s">
        <v>2871</v>
      </c>
      <c r="E72" s="664">
        <v>8.5</v>
      </c>
      <c r="F72" s="664">
        <v>532.94999999999993</v>
      </c>
      <c r="G72" s="661">
        <v>1</v>
      </c>
      <c r="H72" s="661">
        <v>62.699999999999989</v>
      </c>
      <c r="I72" s="664">
        <v>4.1000000000000005</v>
      </c>
      <c r="J72" s="664">
        <v>257.07</v>
      </c>
      <c r="K72" s="661">
        <v>0.48235294117647065</v>
      </c>
      <c r="L72" s="661">
        <v>62.699999999999989</v>
      </c>
      <c r="M72" s="664">
        <v>0.4</v>
      </c>
      <c r="N72" s="664">
        <v>23.98</v>
      </c>
      <c r="O72" s="677">
        <v>4.4994840041279675E-2</v>
      </c>
      <c r="P72" s="665">
        <v>59.949999999999996</v>
      </c>
    </row>
    <row r="73" spans="1:16" ht="14.4" customHeight="1" x14ac:dyDescent="0.3">
      <c r="A73" s="660" t="s">
        <v>4395</v>
      </c>
      <c r="B73" s="661" t="s">
        <v>4396</v>
      </c>
      <c r="C73" s="661" t="s">
        <v>4484</v>
      </c>
      <c r="D73" s="661" t="s">
        <v>4485</v>
      </c>
      <c r="E73" s="664">
        <v>0.02</v>
      </c>
      <c r="F73" s="664">
        <v>7.71</v>
      </c>
      <c r="G73" s="661">
        <v>1</v>
      </c>
      <c r="H73" s="661">
        <v>385.5</v>
      </c>
      <c r="I73" s="664">
        <v>0.08</v>
      </c>
      <c r="J73" s="664">
        <v>30.84</v>
      </c>
      <c r="K73" s="661">
        <v>4</v>
      </c>
      <c r="L73" s="661">
        <v>385.5</v>
      </c>
      <c r="M73" s="664">
        <v>0.62</v>
      </c>
      <c r="N73" s="664">
        <v>158.72</v>
      </c>
      <c r="O73" s="677">
        <v>20.586251621271078</v>
      </c>
      <c r="P73" s="665">
        <v>256</v>
      </c>
    </row>
    <row r="74" spans="1:16" ht="14.4" customHeight="1" x14ac:dyDescent="0.3">
      <c r="A74" s="660" t="s">
        <v>4395</v>
      </c>
      <c r="B74" s="661" t="s">
        <v>4396</v>
      </c>
      <c r="C74" s="661" t="s">
        <v>4486</v>
      </c>
      <c r="D74" s="661" t="s">
        <v>4487</v>
      </c>
      <c r="E74" s="664">
        <v>17.199999999999996</v>
      </c>
      <c r="F74" s="664">
        <v>2108.7199999999998</v>
      </c>
      <c r="G74" s="661">
        <v>1</v>
      </c>
      <c r="H74" s="661">
        <v>122.60000000000002</v>
      </c>
      <c r="I74" s="664">
        <v>15.799999999999999</v>
      </c>
      <c r="J74" s="664">
        <v>1937.0999999999997</v>
      </c>
      <c r="K74" s="661">
        <v>0.91861413558936222</v>
      </c>
      <c r="L74" s="661">
        <v>122.6012658227848</v>
      </c>
      <c r="M74" s="664">
        <v>12.6</v>
      </c>
      <c r="N74" s="664">
        <v>1477.9800000000002</v>
      </c>
      <c r="O74" s="677">
        <v>0.70088963921241343</v>
      </c>
      <c r="P74" s="665">
        <v>117.30000000000003</v>
      </c>
    </row>
    <row r="75" spans="1:16" ht="14.4" customHeight="1" x14ac:dyDescent="0.3">
      <c r="A75" s="660" t="s">
        <v>4395</v>
      </c>
      <c r="B75" s="661" t="s">
        <v>4396</v>
      </c>
      <c r="C75" s="661" t="s">
        <v>4488</v>
      </c>
      <c r="D75" s="661" t="s">
        <v>2673</v>
      </c>
      <c r="E75" s="664">
        <v>10.6</v>
      </c>
      <c r="F75" s="664">
        <v>690.58999999999992</v>
      </c>
      <c r="G75" s="661">
        <v>1</v>
      </c>
      <c r="H75" s="661">
        <v>65.149999999999991</v>
      </c>
      <c r="I75" s="664">
        <v>10.199999999999999</v>
      </c>
      <c r="J75" s="664">
        <v>904.74000000000024</v>
      </c>
      <c r="K75" s="661">
        <v>1.3100971632951539</v>
      </c>
      <c r="L75" s="661">
        <v>88.700000000000031</v>
      </c>
      <c r="M75" s="664">
        <v>10.5</v>
      </c>
      <c r="N75" s="664">
        <v>890.92</v>
      </c>
      <c r="O75" s="677">
        <v>1.2900852893902317</v>
      </c>
      <c r="P75" s="665">
        <v>84.849523809523802</v>
      </c>
    </row>
    <row r="76" spans="1:16" ht="14.4" customHeight="1" x14ac:dyDescent="0.3">
      <c r="A76" s="660" t="s">
        <v>4395</v>
      </c>
      <c r="B76" s="661" t="s">
        <v>4396</v>
      </c>
      <c r="C76" s="661" t="s">
        <v>4489</v>
      </c>
      <c r="D76" s="661" t="s">
        <v>4417</v>
      </c>
      <c r="E76" s="664">
        <v>1</v>
      </c>
      <c r="F76" s="664">
        <v>85.41</v>
      </c>
      <c r="G76" s="661">
        <v>1</v>
      </c>
      <c r="H76" s="661">
        <v>85.41</v>
      </c>
      <c r="I76" s="664"/>
      <c r="J76" s="664"/>
      <c r="K76" s="661"/>
      <c r="L76" s="661"/>
      <c r="M76" s="664"/>
      <c r="N76" s="664"/>
      <c r="O76" s="677"/>
      <c r="P76" s="665"/>
    </row>
    <row r="77" spans="1:16" ht="14.4" customHeight="1" x14ac:dyDescent="0.3">
      <c r="A77" s="660" t="s">
        <v>4395</v>
      </c>
      <c r="B77" s="661" t="s">
        <v>4396</v>
      </c>
      <c r="C77" s="661" t="s">
        <v>4490</v>
      </c>
      <c r="D77" s="661" t="s">
        <v>4384</v>
      </c>
      <c r="E77" s="664">
        <v>27</v>
      </c>
      <c r="F77" s="664">
        <v>1020.87</v>
      </c>
      <c r="G77" s="661">
        <v>1</v>
      </c>
      <c r="H77" s="661">
        <v>37.81</v>
      </c>
      <c r="I77" s="664">
        <v>28</v>
      </c>
      <c r="J77" s="664">
        <v>1058.68</v>
      </c>
      <c r="K77" s="661">
        <v>1.0370370370370372</v>
      </c>
      <c r="L77" s="661">
        <v>37.81</v>
      </c>
      <c r="M77" s="664"/>
      <c r="N77" s="664"/>
      <c r="O77" s="677"/>
      <c r="P77" s="665"/>
    </row>
    <row r="78" spans="1:16" ht="14.4" customHeight="1" x14ac:dyDescent="0.3">
      <c r="A78" s="660" t="s">
        <v>4395</v>
      </c>
      <c r="B78" s="661" t="s">
        <v>4396</v>
      </c>
      <c r="C78" s="661" t="s">
        <v>4491</v>
      </c>
      <c r="D78" s="661" t="s">
        <v>4384</v>
      </c>
      <c r="E78" s="664">
        <v>120</v>
      </c>
      <c r="F78" s="664">
        <v>1134</v>
      </c>
      <c r="G78" s="661">
        <v>1</v>
      </c>
      <c r="H78" s="661">
        <v>9.4499999999999993</v>
      </c>
      <c r="I78" s="664">
        <v>58.1</v>
      </c>
      <c r="J78" s="664">
        <v>549.03999999999985</v>
      </c>
      <c r="K78" s="661">
        <v>0.48416225749559072</v>
      </c>
      <c r="L78" s="661">
        <v>9.4499139414802045</v>
      </c>
      <c r="M78" s="664"/>
      <c r="N78" s="664"/>
      <c r="O78" s="677"/>
      <c r="P78" s="665"/>
    </row>
    <row r="79" spans="1:16" ht="14.4" customHeight="1" x14ac:dyDescent="0.3">
      <c r="A79" s="660" t="s">
        <v>4395</v>
      </c>
      <c r="B79" s="661" t="s">
        <v>4396</v>
      </c>
      <c r="C79" s="661" t="s">
        <v>4492</v>
      </c>
      <c r="D79" s="661" t="s">
        <v>2053</v>
      </c>
      <c r="E79" s="664"/>
      <c r="F79" s="664"/>
      <c r="G79" s="661"/>
      <c r="H79" s="661"/>
      <c r="I79" s="664">
        <v>0.84000000000000008</v>
      </c>
      <c r="J79" s="664">
        <v>5210.66</v>
      </c>
      <c r="K79" s="661"/>
      <c r="L79" s="661">
        <v>6203.1666666666661</v>
      </c>
      <c r="M79" s="664">
        <v>1.44</v>
      </c>
      <c r="N79" s="664">
        <v>8544.2000000000007</v>
      </c>
      <c r="O79" s="677"/>
      <c r="P79" s="665">
        <v>5933.4722222222226</v>
      </c>
    </row>
    <row r="80" spans="1:16" ht="14.4" customHeight="1" x14ac:dyDescent="0.3">
      <c r="A80" s="660" t="s">
        <v>4395</v>
      </c>
      <c r="B80" s="661" t="s">
        <v>4396</v>
      </c>
      <c r="C80" s="661" t="s">
        <v>4493</v>
      </c>
      <c r="D80" s="661" t="s">
        <v>2053</v>
      </c>
      <c r="E80" s="664"/>
      <c r="F80" s="664"/>
      <c r="G80" s="661"/>
      <c r="H80" s="661"/>
      <c r="I80" s="664">
        <v>1.6</v>
      </c>
      <c r="J80" s="664">
        <v>49625.459999999992</v>
      </c>
      <c r="K80" s="661"/>
      <c r="L80" s="661">
        <v>31015.912499999995</v>
      </c>
      <c r="M80" s="664">
        <v>0.12</v>
      </c>
      <c r="N80" s="664">
        <v>3560.08</v>
      </c>
      <c r="O80" s="677"/>
      <c r="P80" s="665">
        <v>29667.333333333332</v>
      </c>
    </row>
    <row r="81" spans="1:16" ht="14.4" customHeight="1" x14ac:dyDescent="0.3">
      <c r="A81" s="660" t="s">
        <v>4395</v>
      </c>
      <c r="B81" s="661" t="s">
        <v>4396</v>
      </c>
      <c r="C81" s="661" t="s">
        <v>4494</v>
      </c>
      <c r="D81" s="661" t="s">
        <v>1402</v>
      </c>
      <c r="E81" s="664"/>
      <c r="F81" s="664"/>
      <c r="G81" s="661"/>
      <c r="H81" s="661"/>
      <c r="I81" s="664"/>
      <c r="J81" s="664"/>
      <c r="K81" s="661"/>
      <c r="L81" s="661"/>
      <c r="M81" s="664">
        <v>34.180000000000007</v>
      </c>
      <c r="N81" s="664">
        <v>240863.15000000002</v>
      </c>
      <c r="O81" s="677"/>
      <c r="P81" s="665">
        <v>7046.9031597425392</v>
      </c>
    </row>
    <row r="82" spans="1:16" ht="14.4" customHeight="1" x14ac:dyDescent="0.3">
      <c r="A82" s="660" t="s">
        <v>4395</v>
      </c>
      <c r="B82" s="661" t="s">
        <v>4396</v>
      </c>
      <c r="C82" s="661" t="s">
        <v>4495</v>
      </c>
      <c r="D82" s="661" t="s">
        <v>4496</v>
      </c>
      <c r="E82" s="664">
        <v>24.86</v>
      </c>
      <c r="F82" s="664">
        <v>35856.03</v>
      </c>
      <c r="G82" s="661">
        <v>1</v>
      </c>
      <c r="H82" s="661">
        <v>1442.3181818181818</v>
      </c>
      <c r="I82" s="664"/>
      <c r="J82" s="664"/>
      <c r="K82" s="661"/>
      <c r="L82" s="661"/>
      <c r="M82" s="664"/>
      <c r="N82" s="664"/>
      <c r="O82" s="677"/>
      <c r="P82" s="665"/>
    </row>
    <row r="83" spans="1:16" ht="14.4" customHeight="1" x14ac:dyDescent="0.3">
      <c r="A83" s="660" t="s">
        <v>4395</v>
      </c>
      <c r="B83" s="661" t="s">
        <v>4396</v>
      </c>
      <c r="C83" s="661" t="s">
        <v>4497</v>
      </c>
      <c r="D83" s="661" t="s">
        <v>4496</v>
      </c>
      <c r="E83" s="664">
        <v>25.11</v>
      </c>
      <c r="F83" s="664">
        <v>7600.5199999999995</v>
      </c>
      <c r="G83" s="661">
        <v>1</v>
      </c>
      <c r="H83" s="661">
        <v>302.68896853843091</v>
      </c>
      <c r="I83" s="664"/>
      <c r="J83" s="664"/>
      <c r="K83" s="661"/>
      <c r="L83" s="661"/>
      <c r="M83" s="664"/>
      <c r="N83" s="664"/>
      <c r="O83" s="677"/>
      <c r="P83" s="665"/>
    </row>
    <row r="84" spans="1:16" ht="14.4" customHeight="1" x14ac:dyDescent="0.3">
      <c r="A84" s="660" t="s">
        <v>4395</v>
      </c>
      <c r="B84" s="661" t="s">
        <v>4396</v>
      </c>
      <c r="C84" s="661" t="s">
        <v>4498</v>
      </c>
      <c r="D84" s="661" t="s">
        <v>4499</v>
      </c>
      <c r="E84" s="664">
        <v>50.510000000000005</v>
      </c>
      <c r="F84" s="664">
        <v>48270.38</v>
      </c>
      <c r="G84" s="661">
        <v>1</v>
      </c>
      <c r="H84" s="661">
        <v>955.65986933280521</v>
      </c>
      <c r="I84" s="664"/>
      <c r="J84" s="664"/>
      <c r="K84" s="661"/>
      <c r="L84" s="661"/>
      <c r="M84" s="664"/>
      <c r="N84" s="664"/>
      <c r="O84" s="677"/>
      <c r="P84" s="665"/>
    </row>
    <row r="85" spans="1:16" ht="14.4" customHeight="1" x14ac:dyDescent="0.3">
      <c r="A85" s="660" t="s">
        <v>4395</v>
      </c>
      <c r="B85" s="661" t="s">
        <v>4396</v>
      </c>
      <c r="C85" s="661" t="s">
        <v>4500</v>
      </c>
      <c r="D85" s="661" t="s">
        <v>2644</v>
      </c>
      <c r="E85" s="664">
        <v>28.089999999999996</v>
      </c>
      <c r="F85" s="664">
        <v>201333.64</v>
      </c>
      <c r="G85" s="661">
        <v>1</v>
      </c>
      <c r="H85" s="661">
        <v>7167.4489142043449</v>
      </c>
      <c r="I85" s="664">
        <v>4.0600000000000005</v>
      </c>
      <c r="J85" s="664">
        <v>29099.84</v>
      </c>
      <c r="K85" s="661">
        <v>0.14453540898580086</v>
      </c>
      <c r="L85" s="661">
        <v>7167.4482758620679</v>
      </c>
      <c r="M85" s="664">
        <v>32.889999999999993</v>
      </c>
      <c r="N85" s="664">
        <v>75804.84</v>
      </c>
      <c r="O85" s="677">
        <v>0.37651353246283131</v>
      </c>
      <c r="P85" s="665">
        <v>2304.7990270598971</v>
      </c>
    </row>
    <row r="86" spans="1:16" ht="14.4" customHeight="1" x14ac:dyDescent="0.3">
      <c r="A86" s="660" t="s">
        <v>4395</v>
      </c>
      <c r="B86" s="661" t="s">
        <v>4396</v>
      </c>
      <c r="C86" s="661" t="s">
        <v>4501</v>
      </c>
      <c r="D86" s="661" t="s">
        <v>1219</v>
      </c>
      <c r="E86" s="664"/>
      <c r="F86" s="664"/>
      <c r="G86" s="661"/>
      <c r="H86" s="661"/>
      <c r="I86" s="664"/>
      <c r="J86" s="664"/>
      <c r="K86" s="661"/>
      <c r="L86" s="661"/>
      <c r="M86" s="664">
        <v>8</v>
      </c>
      <c r="N86" s="664">
        <v>5289.6</v>
      </c>
      <c r="O86" s="677"/>
      <c r="P86" s="665">
        <v>661.2</v>
      </c>
    </row>
    <row r="87" spans="1:16" ht="14.4" customHeight="1" x14ac:dyDescent="0.3">
      <c r="A87" s="660" t="s">
        <v>4395</v>
      </c>
      <c r="B87" s="661" t="s">
        <v>4396</v>
      </c>
      <c r="C87" s="661" t="s">
        <v>4502</v>
      </c>
      <c r="D87" s="661" t="s">
        <v>1219</v>
      </c>
      <c r="E87" s="664">
        <v>20.279999999999998</v>
      </c>
      <c r="F87" s="664">
        <v>5037.5400000000009</v>
      </c>
      <c r="G87" s="661">
        <v>1</v>
      </c>
      <c r="H87" s="661">
        <v>248.39940828402374</v>
      </c>
      <c r="I87" s="664"/>
      <c r="J87" s="664"/>
      <c r="K87" s="661"/>
      <c r="L87" s="661"/>
      <c r="M87" s="664">
        <v>32.130000000000003</v>
      </c>
      <c r="N87" s="664">
        <v>7081.25</v>
      </c>
      <c r="O87" s="677">
        <v>1.4056960341754108</v>
      </c>
      <c r="P87" s="665">
        <v>220.39371304077184</v>
      </c>
    </row>
    <row r="88" spans="1:16" ht="14.4" customHeight="1" x14ac:dyDescent="0.3">
      <c r="A88" s="660" t="s">
        <v>4395</v>
      </c>
      <c r="B88" s="661" t="s">
        <v>4396</v>
      </c>
      <c r="C88" s="661" t="s">
        <v>4503</v>
      </c>
      <c r="D88" s="661" t="s">
        <v>2433</v>
      </c>
      <c r="E88" s="664">
        <v>1</v>
      </c>
      <c r="F88" s="664">
        <v>7877.7</v>
      </c>
      <c r="G88" s="661">
        <v>1</v>
      </c>
      <c r="H88" s="661">
        <v>7877.7</v>
      </c>
      <c r="I88" s="664">
        <v>1</v>
      </c>
      <c r="J88" s="664">
        <v>7877.7</v>
      </c>
      <c r="K88" s="661">
        <v>1</v>
      </c>
      <c r="L88" s="661">
        <v>7877.7</v>
      </c>
      <c r="M88" s="664"/>
      <c r="N88" s="664"/>
      <c r="O88" s="677"/>
      <c r="P88" s="665"/>
    </row>
    <row r="89" spans="1:16" ht="14.4" customHeight="1" x14ac:dyDescent="0.3">
      <c r="A89" s="660" t="s">
        <v>4395</v>
      </c>
      <c r="B89" s="661" t="s">
        <v>4396</v>
      </c>
      <c r="C89" s="661" t="s">
        <v>4504</v>
      </c>
      <c r="D89" s="661" t="s">
        <v>1242</v>
      </c>
      <c r="E89" s="664">
        <v>30.010000000000005</v>
      </c>
      <c r="F89" s="664">
        <v>67872.989999999991</v>
      </c>
      <c r="G89" s="661">
        <v>1</v>
      </c>
      <c r="H89" s="661">
        <v>2261.6791069643446</v>
      </c>
      <c r="I89" s="664">
        <v>16.59</v>
      </c>
      <c r="J89" s="664">
        <v>37521.269999999997</v>
      </c>
      <c r="K89" s="661">
        <v>0.55281592869269502</v>
      </c>
      <c r="L89" s="661">
        <v>2261.6799276672691</v>
      </c>
      <c r="M89" s="664">
        <v>6.8</v>
      </c>
      <c r="N89" s="664">
        <v>7454</v>
      </c>
      <c r="O89" s="677">
        <v>0.1098227733889431</v>
      </c>
      <c r="P89" s="665">
        <v>1096.1764705882354</v>
      </c>
    </row>
    <row r="90" spans="1:16" ht="14.4" customHeight="1" x14ac:dyDescent="0.3">
      <c r="A90" s="660" t="s">
        <v>4395</v>
      </c>
      <c r="B90" s="661" t="s">
        <v>4396</v>
      </c>
      <c r="C90" s="661" t="s">
        <v>4505</v>
      </c>
      <c r="D90" s="661" t="s">
        <v>1242</v>
      </c>
      <c r="E90" s="664">
        <v>19</v>
      </c>
      <c r="F90" s="664">
        <v>171887.67</v>
      </c>
      <c r="G90" s="661">
        <v>1</v>
      </c>
      <c r="H90" s="661">
        <v>9046.7194736842121</v>
      </c>
      <c r="I90" s="664">
        <v>6</v>
      </c>
      <c r="J90" s="664">
        <v>54280.31</v>
      </c>
      <c r="K90" s="661">
        <v>0.31578943387853237</v>
      </c>
      <c r="L90" s="661">
        <v>9046.7183333333323</v>
      </c>
      <c r="M90" s="664">
        <v>67.61</v>
      </c>
      <c r="N90" s="664">
        <v>296451.45</v>
      </c>
      <c r="O90" s="677">
        <v>1.7246812991298328</v>
      </c>
      <c r="P90" s="665">
        <v>4384.7278509096286</v>
      </c>
    </row>
    <row r="91" spans="1:16" ht="14.4" customHeight="1" x14ac:dyDescent="0.3">
      <c r="A91" s="660" t="s">
        <v>4395</v>
      </c>
      <c r="B91" s="661" t="s">
        <v>4396</v>
      </c>
      <c r="C91" s="661" t="s">
        <v>4506</v>
      </c>
      <c r="D91" s="661" t="s">
        <v>4507</v>
      </c>
      <c r="E91" s="664">
        <v>15.72</v>
      </c>
      <c r="F91" s="664">
        <v>52886.239999999998</v>
      </c>
      <c r="G91" s="661">
        <v>1</v>
      </c>
      <c r="H91" s="661">
        <v>3364.2646310432569</v>
      </c>
      <c r="I91" s="664">
        <v>9.73</v>
      </c>
      <c r="J91" s="664">
        <v>7280.02</v>
      </c>
      <c r="K91" s="661">
        <v>0.13765433125894375</v>
      </c>
      <c r="L91" s="661">
        <v>748.20349434737921</v>
      </c>
      <c r="M91" s="664">
        <v>8.7700000000000014</v>
      </c>
      <c r="N91" s="664">
        <v>6276.4800000000014</v>
      </c>
      <c r="O91" s="677">
        <v>0.11867888509374086</v>
      </c>
      <c r="P91" s="665">
        <v>715.67616875712656</v>
      </c>
    </row>
    <row r="92" spans="1:16" ht="14.4" customHeight="1" x14ac:dyDescent="0.3">
      <c r="A92" s="660" t="s">
        <v>4395</v>
      </c>
      <c r="B92" s="661" t="s">
        <v>4396</v>
      </c>
      <c r="C92" s="661" t="s">
        <v>4508</v>
      </c>
      <c r="D92" s="661" t="s">
        <v>4507</v>
      </c>
      <c r="E92" s="664">
        <v>60.32</v>
      </c>
      <c r="F92" s="664">
        <v>405865.47</v>
      </c>
      <c r="G92" s="661">
        <v>1</v>
      </c>
      <c r="H92" s="661">
        <v>6728.5389588859407</v>
      </c>
      <c r="I92" s="664">
        <v>38.67</v>
      </c>
      <c r="J92" s="664">
        <v>57866.080000000002</v>
      </c>
      <c r="K92" s="661">
        <v>0.14257453337925005</v>
      </c>
      <c r="L92" s="661">
        <v>1496.4075510731834</v>
      </c>
      <c r="M92" s="664">
        <v>29.400000000000002</v>
      </c>
      <c r="N92" s="664">
        <v>42081.639999999992</v>
      </c>
      <c r="O92" s="677">
        <v>0.10368371569032467</v>
      </c>
      <c r="P92" s="665">
        <v>1431.3482993197276</v>
      </c>
    </row>
    <row r="93" spans="1:16" ht="14.4" customHeight="1" x14ac:dyDescent="0.3">
      <c r="A93" s="660" t="s">
        <v>4395</v>
      </c>
      <c r="B93" s="661" t="s">
        <v>4396</v>
      </c>
      <c r="C93" s="661" t="s">
        <v>4509</v>
      </c>
      <c r="D93" s="661" t="s">
        <v>2107</v>
      </c>
      <c r="E93" s="664">
        <v>3.65</v>
      </c>
      <c r="F93" s="664">
        <v>956.56</v>
      </c>
      <c r="G93" s="661">
        <v>1</v>
      </c>
      <c r="H93" s="661">
        <v>262.07123287671232</v>
      </c>
      <c r="I93" s="664">
        <v>5.9700000000000006</v>
      </c>
      <c r="J93" s="664">
        <v>1564.59</v>
      </c>
      <c r="K93" s="661">
        <v>1.635642301580664</v>
      </c>
      <c r="L93" s="661">
        <v>262.07537688442204</v>
      </c>
      <c r="M93" s="664">
        <v>1.8</v>
      </c>
      <c r="N93" s="664">
        <v>598.66999999999996</v>
      </c>
      <c r="O93" s="677">
        <v>0.62585723843773522</v>
      </c>
      <c r="P93" s="665">
        <v>332.59444444444443</v>
      </c>
    </row>
    <row r="94" spans="1:16" ht="14.4" customHeight="1" x14ac:dyDescent="0.3">
      <c r="A94" s="660" t="s">
        <v>4395</v>
      </c>
      <c r="B94" s="661" t="s">
        <v>4396</v>
      </c>
      <c r="C94" s="661" t="s">
        <v>4510</v>
      </c>
      <c r="D94" s="661" t="s">
        <v>4511</v>
      </c>
      <c r="E94" s="664">
        <v>23.400000000000002</v>
      </c>
      <c r="F94" s="664">
        <v>6719.0500000000011</v>
      </c>
      <c r="G94" s="661">
        <v>1</v>
      </c>
      <c r="H94" s="661">
        <v>287.13888888888891</v>
      </c>
      <c r="I94" s="664">
        <v>49.48</v>
      </c>
      <c r="J94" s="664">
        <v>14207.58</v>
      </c>
      <c r="K94" s="661">
        <v>2.1145221422671354</v>
      </c>
      <c r="L94" s="661">
        <v>287.13783346806792</v>
      </c>
      <c r="M94" s="664"/>
      <c r="N94" s="664"/>
      <c r="O94" s="677"/>
      <c r="P94" s="665"/>
    </row>
    <row r="95" spans="1:16" ht="14.4" customHeight="1" x14ac:dyDescent="0.3">
      <c r="A95" s="660" t="s">
        <v>4395</v>
      </c>
      <c r="B95" s="661" t="s">
        <v>4396</v>
      </c>
      <c r="C95" s="661" t="s">
        <v>4512</v>
      </c>
      <c r="D95" s="661" t="s">
        <v>4511</v>
      </c>
      <c r="E95" s="664">
        <v>30.73</v>
      </c>
      <c r="F95" s="664">
        <v>44120.240000000005</v>
      </c>
      <c r="G95" s="661">
        <v>1</v>
      </c>
      <c r="H95" s="661">
        <v>1435.7383664171821</v>
      </c>
      <c r="I95" s="664">
        <v>46.82</v>
      </c>
      <c r="J95" s="664">
        <v>67221.22</v>
      </c>
      <c r="K95" s="661">
        <v>1.5235914401190926</v>
      </c>
      <c r="L95" s="661">
        <v>1435.73729175566</v>
      </c>
      <c r="M95" s="664"/>
      <c r="N95" s="664"/>
      <c r="O95" s="677"/>
      <c r="P95" s="665"/>
    </row>
    <row r="96" spans="1:16" ht="14.4" customHeight="1" x14ac:dyDescent="0.3">
      <c r="A96" s="660" t="s">
        <v>4395</v>
      </c>
      <c r="B96" s="661" t="s">
        <v>4396</v>
      </c>
      <c r="C96" s="661" t="s">
        <v>4513</v>
      </c>
      <c r="D96" s="661" t="s">
        <v>4514</v>
      </c>
      <c r="E96" s="664"/>
      <c r="F96" s="664"/>
      <c r="G96" s="661"/>
      <c r="H96" s="661"/>
      <c r="I96" s="664">
        <v>0</v>
      </c>
      <c r="J96" s="664">
        <v>5.8207660913467407E-11</v>
      </c>
      <c r="K96" s="661"/>
      <c r="L96" s="661"/>
      <c r="M96" s="664"/>
      <c r="N96" s="664"/>
      <c r="O96" s="677"/>
      <c r="P96" s="665"/>
    </row>
    <row r="97" spans="1:16" ht="14.4" customHeight="1" x14ac:dyDescent="0.3">
      <c r="A97" s="660" t="s">
        <v>4395</v>
      </c>
      <c r="B97" s="661" t="s">
        <v>4396</v>
      </c>
      <c r="C97" s="661" t="s">
        <v>4513</v>
      </c>
      <c r="D97" s="661" t="s">
        <v>4515</v>
      </c>
      <c r="E97" s="664"/>
      <c r="F97" s="664"/>
      <c r="G97" s="661"/>
      <c r="H97" s="661"/>
      <c r="I97" s="664">
        <v>5</v>
      </c>
      <c r="J97" s="664">
        <v>349377.39999999997</v>
      </c>
      <c r="K97" s="661"/>
      <c r="L97" s="661">
        <v>69875.48</v>
      </c>
      <c r="M97" s="664"/>
      <c r="N97" s="664"/>
      <c r="O97" s="677"/>
      <c r="P97" s="665"/>
    </row>
    <row r="98" spans="1:16" ht="14.4" customHeight="1" x14ac:dyDescent="0.3">
      <c r="A98" s="660" t="s">
        <v>4395</v>
      </c>
      <c r="B98" s="661" t="s">
        <v>4396</v>
      </c>
      <c r="C98" s="661" t="s">
        <v>4516</v>
      </c>
      <c r="D98" s="661" t="s">
        <v>4514</v>
      </c>
      <c r="E98" s="664">
        <v>0</v>
      </c>
      <c r="F98" s="664">
        <v>0</v>
      </c>
      <c r="G98" s="661"/>
      <c r="H98" s="661"/>
      <c r="I98" s="664">
        <v>0</v>
      </c>
      <c r="J98" s="664">
        <v>-1.1641532182693481E-10</v>
      </c>
      <c r="K98" s="661"/>
      <c r="L98" s="661"/>
      <c r="M98" s="664">
        <v>0</v>
      </c>
      <c r="N98" s="664">
        <v>0</v>
      </c>
      <c r="O98" s="677"/>
      <c r="P98" s="665"/>
    </row>
    <row r="99" spans="1:16" ht="14.4" customHeight="1" x14ac:dyDescent="0.3">
      <c r="A99" s="660" t="s">
        <v>4395</v>
      </c>
      <c r="B99" s="661" t="s">
        <v>4396</v>
      </c>
      <c r="C99" s="661" t="s">
        <v>4516</v>
      </c>
      <c r="D99" s="661" t="s">
        <v>2508</v>
      </c>
      <c r="E99" s="664">
        <v>22</v>
      </c>
      <c r="F99" s="664">
        <v>2159993.66</v>
      </c>
      <c r="G99" s="661">
        <v>1</v>
      </c>
      <c r="H99" s="661">
        <v>98181.530000000013</v>
      </c>
      <c r="I99" s="664">
        <v>13</v>
      </c>
      <c r="J99" s="664">
        <v>1220256.44</v>
      </c>
      <c r="K99" s="661">
        <v>0.56493519522645264</v>
      </c>
      <c r="L99" s="661">
        <v>93865.87999999999</v>
      </c>
      <c r="M99" s="664">
        <v>16</v>
      </c>
      <c r="N99" s="664">
        <v>1436556</v>
      </c>
      <c r="O99" s="677">
        <v>0.66507417433808569</v>
      </c>
      <c r="P99" s="665">
        <v>89784.75</v>
      </c>
    </row>
    <row r="100" spans="1:16" ht="14.4" customHeight="1" x14ac:dyDescent="0.3">
      <c r="A100" s="660" t="s">
        <v>4395</v>
      </c>
      <c r="B100" s="661" t="s">
        <v>4396</v>
      </c>
      <c r="C100" s="661" t="s">
        <v>4517</v>
      </c>
      <c r="D100" s="661" t="s">
        <v>4518</v>
      </c>
      <c r="E100" s="664">
        <v>0</v>
      </c>
      <c r="F100" s="664">
        <v>0</v>
      </c>
      <c r="G100" s="661"/>
      <c r="H100" s="661"/>
      <c r="I100" s="664">
        <v>0</v>
      </c>
      <c r="J100" s="664">
        <v>0</v>
      </c>
      <c r="K100" s="661"/>
      <c r="L100" s="661"/>
      <c r="M100" s="664">
        <v>0</v>
      </c>
      <c r="N100" s="664">
        <v>0</v>
      </c>
      <c r="O100" s="677"/>
      <c r="P100" s="665"/>
    </row>
    <row r="101" spans="1:16" ht="14.4" customHeight="1" x14ac:dyDescent="0.3">
      <c r="A101" s="660" t="s">
        <v>4395</v>
      </c>
      <c r="B101" s="661" t="s">
        <v>4396</v>
      </c>
      <c r="C101" s="661" t="s">
        <v>4517</v>
      </c>
      <c r="D101" s="661" t="s">
        <v>2464</v>
      </c>
      <c r="E101" s="664">
        <v>5</v>
      </c>
      <c r="F101" s="664">
        <v>25924.800000000003</v>
      </c>
      <c r="G101" s="661">
        <v>1</v>
      </c>
      <c r="H101" s="661">
        <v>5184.9600000000009</v>
      </c>
      <c r="I101" s="664">
        <v>16</v>
      </c>
      <c r="J101" s="664">
        <v>92648.960000000006</v>
      </c>
      <c r="K101" s="661">
        <v>3.5737579460593714</v>
      </c>
      <c r="L101" s="661">
        <v>5790.56</v>
      </c>
      <c r="M101" s="664">
        <v>4</v>
      </c>
      <c r="N101" s="664">
        <v>22155.200000000001</v>
      </c>
      <c r="O101" s="677">
        <v>0.85459482811824961</v>
      </c>
      <c r="P101" s="665">
        <v>5538.8</v>
      </c>
    </row>
    <row r="102" spans="1:16" ht="14.4" customHeight="1" x14ac:dyDescent="0.3">
      <c r="A102" s="660" t="s">
        <v>4395</v>
      </c>
      <c r="B102" s="661" t="s">
        <v>4396</v>
      </c>
      <c r="C102" s="661" t="s">
        <v>4519</v>
      </c>
      <c r="D102" s="661" t="s">
        <v>4518</v>
      </c>
      <c r="E102" s="664">
        <v>0</v>
      </c>
      <c r="F102" s="664">
        <v>0</v>
      </c>
      <c r="G102" s="661"/>
      <c r="H102" s="661"/>
      <c r="I102" s="664">
        <v>0</v>
      </c>
      <c r="J102" s="664">
        <v>0</v>
      </c>
      <c r="K102" s="661"/>
      <c r="L102" s="661"/>
      <c r="M102" s="664">
        <v>0</v>
      </c>
      <c r="N102" s="664">
        <v>0</v>
      </c>
      <c r="O102" s="677"/>
      <c r="P102" s="665"/>
    </row>
    <row r="103" spans="1:16" ht="14.4" customHeight="1" x14ac:dyDescent="0.3">
      <c r="A103" s="660" t="s">
        <v>4395</v>
      </c>
      <c r="B103" s="661" t="s">
        <v>4396</v>
      </c>
      <c r="C103" s="661" t="s">
        <v>4519</v>
      </c>
      <c r="D103" s="661" t="s">
        <v>2464</v>
      </c>
      <c r="E103" s="664">
        <v>7</v>
      </c>
      <c r="F103" s="664">
        <v>175847.63</v>
      </c>
      <c r="G103" s="661">
        <v>1</v>
      </c>
      <c r="H103" s="661">
        <v>25121.09</v>
      </c>
      <c r="I103" s="664">
        <v>4</v>
      </c>
      <c r="J103" s="664">
        <v>105824.04</v>
      </c>
      <c r="K103" s="661">
        <v>0.60179395081980913</v>
      </c>
      <c r="L103" s="661">
        <v>26456.01</v>
      </c>
      <c r="M103" s="664">
        <v>4</v>
      </c>
      <c r="N103" s="664">
        <v>101222.96</v>
      </c>
      <c r="O103" s="677">
        <v>0.57562879863663785</v>
      </c>
      <c r="P103" s="665">
        <v>25305.74</v>
      </c>
    </row>
    <row r="104" spans="1:16" ht="14.4" customHeight="1" x14ac:dyDescent="0.3">
      <c r="A104" s="660" t="s">
        <v>4395</v>
      </c>
      <c r="B104" s="661" t="s">
        <v>4396</v>
      </c>
      <c r="C104" s="661" t="s">
        <v>4520</v>
      </c>
      <c r="D104" s="661" t="s">
        <v>1128</v>
      </c>
      <c r="E104" s="664">
        <v>6</v>
      </c>
      <c r="F104" s="664">
        <v>56451.009999999995</v>
      </c>
      <c r="G104" s="661">
        <v>1</v>
      </c>
      <c r="H104" s="661">
        <v>9408.5016666666652</v>
      </c>
      <c r="I104" s="664">
        <v>11.999999999999998</v>
      </c>
      <c r="J104" s="664">
        <v>112902</v>
      </c>
      <c r="K104" s="661">
        <v>1.999999645710502</v>
      </c>
      <c r="L104" s="661">
        <v>9408.5000000000018</v>
      </c>
      <c r="M104" s="664">
        <v>8</v>
      </c>
      <c r="N104" s="664">
        <v>89782</v>
      </c>
      <c r="O104" s="677">
        <v>1.5904409859097297</v>
      </c>
      <c r="P104" s="665">
        <v>11222.75</v>
      </c>
    </row>
    <row r="105" spans="1:16" ht="14.4" customHeight="1" x14ac:dyDescent="0.3">
      <c r="A105" s="660" t="s">
        <v>4395</v>
      </c>
      <c r="B105" s="661" t="s">
        <v>4396</v>
      </c>
      <c r="C105" s="661" t="s">
        <v>4521</v>
      </c>
      <c r="D105" s="661" t="s">
        <v>4522</v>
      </c>
      <c r="E105" s="664"/>
      <c r="F105" s="664"/>
      <c r="G105" s="661"/>
      <c r="H105" s="661"/>
      <c r="I105" s="664">
        <v>62.71</v>
      </c>
      <c r="J105" s="664">
        <v>46544.51</v>
      </c>
      <c r="K105" s="661"/>
      <c r="L105" s="661">
        <v>742.21830649019296</v>
      </c>
      <c r="M105" s="664">
        <v>79.820000000000007</v>
      </c>
      <c r="N105" s="664">
        <v>56668.100000000006</v>
      </c>
      <c r="O105" s="677"/>
      <c r="P105" s="665">
        <v>709.9486344274618</v>
      </c>
    </row>
    <row r="106" spans="1:16" ht="14.4" customHeight="1" x14ac:dyDescent="0.3">
      <c r="A106" s="660" t="s">
        <v>4395</v>
      </c>
      <c r="B106" s="661" t="s">
        <v>4396</v>
      </c>
      <c r="C106" s="661" t="s">
        <v>4523</v>
      </c>
      <c r="D106" s="661" t="s">
        <v>2372</v>
      </c>
      <c r="E106" s="664">
        <v>3</v>
      </c>
      <c r="F106" s="664">
        <v>58497.81</v>
      </c>
      <c r="G106" s="661">
        <v>1</v>
      </c>
      <c r="H106" s="661">
        <v>19499.27</v>
      </c>
      <c r="I106" s="664">
        <v>4</v>
      </c>
      <c r="J106" s="664">
        <v>77997.08</v>
      </c>
      <c r="K106" s="661">
        <v>1.3333333333333335</v>
      </c>
      <c r="L106" s="661">
        <v>19499.27</v>
      </c>
      <c r="M106" s="664">
        <v>3</v>
      </c>
      <c r="N106" s="664">
        <v>58734.180000000008</v>
      </c>
      <c r="O106" s="677">
        <v>1.0040406640863992</v>
      </c>
      <c r="P106" s="665">
        <v>19578.060000000001</v>
      </c>
    </row>
    <row r="107" spans="1:16" ht="14.4" customHeight="1" x14ac:dyDescent="0.3">
      <c r="A107" s="660" t="s">
        <v>4395</v>
      </c>
      <c r="B107" s="661" t="s">
        <v>4396</v>
      </c>
      <c r="C107" s="661" t="s">
        <v>4524</v>
      </c>
      <c r="D107" s="661" t="s">
        <v>1580</v>
      </c>
      <c r="E107" s="664">
        <v>2</v>
      </c>
      <c r="F107" s="664">
        <v>3285.55</v>
      </c>
      <c r="G107" s="661">
        <v>1</v>
      </c>
      <c r="H107" s="661">
        <v>1642.7750000000001</v>
      </c>
      <c r="I107" s="664">
        <v>5.79</v>
      </c>
      <c r="J107" s="664">
        <v>9511.66</v>
      </c>
      <c r="K107" s="661">
        <v>2.8949977933679292</v>
      </c>
      <c r="L107" s="661">
        <v>1642.7737478411052</v>
      </c>
      <c r="M107" s="664">
        <v>2.16</v>
      </c>
      <c r="N107" s="664">
        <v>3394.11</v>
      </c>
      <c r="O107" s="677">
        <v>1.033041652082604</v>
      </c>
      <c r="P107" s="665">
        <v>1571.3472222222222</v>
      </c>
    </row>
    <row r="108" spans="1:16" ht="14.4" customHeight="1" x14ac:dyDescent="0.3">
      <c r="A108" s="660" t="s">
        <v>4395</v>
      </c>
      <c r="B108" s="661" t="s">
        <v>4396</v>
      </c>
      <c r="C108" s="661" t="s">
        <v>4525</v>
      </c>
      <c r="D108" s="661" t="s">
        <v>4526</v>
      </c>
      <c r="E108" s="664"/>
      <c r="F108" s="664"/>
      <c r="G108" s="661"/>
      <c r="H108" s="661"/>
      <c r="I108" s="664">
        <v>25.080000000000005</v>
      </c>
      <c r="J108" s="664">
        <v>1638.9000000000003</v>
      </c>
      <c r="K108" s="661"/>
      <c r="L108" s="661">
        <v>65.346889952153106</v>
      </c>
      <c r="M108" s="664"/>
      <c r="N108" s="664"/>
      <c r="O108" s="677"/>
      <c r="P108" s="665"/>
    </row>
    <row r="109" spans="1:16" ht="14.4" customHeight="1" x14ac:dyDescent="0.3">
      <c r="A109" s="660" t="s">
        <v>4395</v>
      </c>
      <c r="B109" s="661" t="s">
        <v>4396</v>
      </c>
      <c r="C109" s="661" t="s">
        <v>4527</v>
      </c>
      <c r="D109" s="661" t="s">
        <v>4526</v>
      </c>
      <c r="E109" s="664"/>
      <c r="F109" s="664"/>
      <c r="G109" s="661"/>
      <c r="H109" s="661"/>
      <c r="I109" s="664">
        <v>20.260000000000002</v>
      </c>
      <c r="J109" s="664">
        <v>2281.56</v>
      </c>
      <c r="K109" s="661"/>
      <c r="L109" s="661">
        <v>112.61401776900296</v>
      </c>
      <c r="M109" s="664"/>
      <c r="N109" s="664"/>
      <c r="O109" s="677"/>
      <c r="P109" s="665"/>
    </row>
    <row r="110" spans="1:16" ht="14.4" customHeight="1" x14ac:dyDescent="0.3">
      <c r="A110" s="660" t="s">
        <v>4395</v>
      </c>
      <c r="B110" s="661" t="s">
        <v>4396</v>
      </c>
      <c r="C110" s="661" t="s">
        <v>4528</v>
      </c>
      <c r="D110" s="661" t="s">
        <v>4526</v>
      </c>
      <c r="E110" s="664"/>
      <c r="F110" s="664"/>
      <c r="G110" s="661"/>
      <c r="H110" s="661"/>
      <c r="I110" s="664">
        <v>62.440000000000005</v>
      </c>
      <c r="J110" s="664">
        <v>35434.94</v>
      </c>
      <c r="K110" s="661"/>
      <c r="L110" s="661">
        <v>567.5038436899423</v>
      </c>
      <c r="M110" s="664"/>
      <c r="N110" s="664"/>
      <c r="O110" s="677"/>
      <c r="P110" s="665"/>
    </row>
    <row r="111" spans="1:16" ht="14.4" customHeight="1" x14ac:dyDescent="0.3">
      <c r="A111" s="660" t="s">
        <v>4395</v>
      </c>
      <c r="B111" s="661" t="s">
        <v>4396</v>
      </c>
      <c r="C111" s="661" t="s">
        <v>4529</v>
      </c>
      <c r="D111" s="661" t="s">
        <v>2040</v>
      </c>
      <c r="E111" s="664">
        <v>10.58</v>
      </c>
      <c r="F111" s="664">
        <v>1694.8</v>
      </c>
      <c r="G111" s="661">
        <v>1</v>
      </c>
      <c r="H111" s="661">
        <v>160.1890359168242</v>
      </c>
      <c r="I111" s="664">
        <v>11.879999999999999</v>
      </c>
      <c r="J111" s="664">
        <v>1903.0300000000002</v>
      </c>
      <c r="K111" s="661">
        <v>1.1228640547557236</v>
      </c>
      <c r="L111" s="661">
        <v>160.18771043771048</v>
      </c>
      <c r="M111" s="664">
        <v>4.17</v>
      </c>
      <c r="N111" s="664">
        <v>638.95000000000005</v>
      </c>
      <c r="O111" s="677">
        <v>0.37700613641727643</v>
      </c>
      <c r="P111" s="665">
        <v>153.2254196642686</v>
      </c>
    </row>
    <row r="112" spans="1:16" ht="14.4" customHeight="1" x14ac:dyDescent="0.3">
      <c r="A112" s="660" t="s">
        <v>4395</v>
      </c>
      <c r="B112" s="661" t="s">
        <v>4396</v>
      </c>
      <c r="C112" s="661" t="s">
        <v>4530</v>
      </c>
      <c r="D112" s="661" t="s">
        <v>1131</v>
      </c>
      <c r="E112" s="664">
        <v>4.08</v>
      </c>
      <c r="F112" s="664">
        <v>2752.55</v>
      </c>
      <c r="G112" s="661">
        <v>1</v>
      </c>
      <c r="H112" s="661">
        <v>674.64460784313724</v>
      </c>
      <c r="I112" s="664">
        <v>10.41</v>
      </c>
      <c r="J112" s="664">
        <v>7480.45</v>
      </c>
      <c r="K112" s="661">
        <v>2.7176436395342498</v>
      </c>
      <c r="L112" s="661">
        <v>718.58309317963494</v>
      </c>
      <c r="M112" s="664">
        <v>6.39</v>
      </c>
      <c r="N112" s="664">
        <v>4392.1099999999997</v>
      </c>
      <c r="O112" s="677">
        <v>1.5956513051534029</v>
      </c>
      <c r="P112" s="665">
        <v>687.34115805946794</v>
      </c>
    </row>
    <row r="113" spans="1:16" ht="14.4" customHeight="1" x14ac:dyDescent="0.3">
      <c r="A113" s="660" t="s">
        <v>4395</v>
      </c>
      <c r="B113" s="661" t="s">
        <v>4396</v>
      </c>
      <c r="C113" s="661" t="s">
        <v>4531</v>
      </c>
      <c r="D113" s="661" t="s">
        <v>1233</v>
      </c>
      <c r="E113" s="664">
        <v>0.30000000000000004</v>
      </c>
      <c r="F113" s="664">
        <v>252.99</v>
      </c>
      <c r="G113" s="661">
        <v>1</v>
      </c>
      <c r="H113" s="661">
        <v>843.3</v>
      </c>
      <c r="I113" s="664">
        <v>3.15</v>
      </c>
      <c r="J113" s="664">
        <v>2727.58</v>
      </c>
      <c r="K113" s="661">
        <v>10.781374757895568</v>
      </c>
      <c r="L113" s="661">
        <v>865.8984126984127</v>
      </c>
      <c r="M113" s="664">
        <v>0.2</v>
      </c>
      <c r="N113" s="664">
        <v>165.65</v>
      </c>
      <c r="O113" s="677">
        <v>0.65476896320012645</v>
      </c>
      <c r="P113" s="665">
        <v>828.25</v>
      </c>
    </row>
    <row r="114" spans="1:16" ht="14.4" customHeight="1" x14ac:dyDescent="0.3">
      <c r="A114" s="660" t="s">
        <v>4395</v>
      </c>
      <c r="B114" s="661" t="s">
        <v>4396</v>
      </c>
      <c r="C114" s="661" t="s">
        <v>4532</v>
      </c>
      <c r="D114" s="661" t="s">
        <v>1236</v>
      </c>
      <c r="E114" s="664">
        <v>23.450000000000003</v>
      </c>
      <c r="F114" s="664">
        <v>7910.07</v>
      </c>
      <c r="G114" s="661">
        <v>1</v>
      </c>
      <c r="H114" s="661">
        <v>337.31641791044768</v>
      </c>
      <c r="I114" s="664">
        <v>36.589999999999996</v>
      </c>
      <c r="J114" s="664">
        <v>13146.760000000002</v>
      </c>
      <c r="K114" s="661">
        <v>1.6620282753502817</v>
      </c>
      <c r="L114" s="661">
        <v>359.29926209346826</v>
      </c>
      <c r="M114" s="664">
        <v>23.28</v>
      </c>
      <c r="N114" s="664">
        <v>8000.869999999999</v>
      </c>
      <c r="O114" s="677">
        <v>1.011479038744284</v>
      </c>
      <c r="P114" s="665">
        <v>343.67998281786936</v>
      </c>
    </row>
    <row r="115" spans="1:16" ht="14.4" customHeight="1" x14ac:dyDescent="0.3">
      <c r="A115" s="660" t="s">
        <v>4395</v>
      </c>
      <c r="B115" s="661" t="s">
        <v>4396</v>
      </c>
      <c r="C115" s="661" t="s">
        <v>4533</v>
      </c>
      <c r="D115" s="661" t="s">
        <v>4534</v>
      </c>
      <c r="E115" s="664">
        <v>21.71</v>
      </c>
      <c r="F115" s="664">
        <v>3580.58</v>
      </c>
      <c r="G115" s="661">
        <v>1</v>
      </c>
      <c r="H115" s="661">
        <v>164.92768309534776</v>
      </c>
      <c r="I115" s="664"/>
      <c r="J115" s="664"/>
      <c r="K115" s="661"/>
      <c r="L115" s="661"/>
      <c r="M115" s="664"/>
      <c r="N115" s="664"/>
      <c r="O115" s="677"/>
      <c r="P115" s="665"/>
    </row>
    <row r="116" spans="1:16" ht="14.4" customHeight="1" x14ac:dyDescent="0.3">
      <c r="A116" s="660" t="s">
        <v>4395</v>
      </c>
      <c r="B116" s="661" t="s">
        <v>4396</v>
      </c>
      <c r="C116" s="661" t="s">
        <v>4535</v>
      </c>
      <c r="D116" s="661" t="s">
        <v>4534</v>
      </c>
      <c r="E116" s="664">
        <v>13.24</v>
      </c>
      <c r="F116" s="664">
        <v>6550.85</v>
      </c>
      <c r="G116" s="661">
        <v>1</v>
      </c>
      <c r="H116" s="661">
        <v>494.77719033232631</v>
      </c>
      <c r="I116" s="664"/>
      <c r="J116" s="664"/>
      <c r="K116" s="661"/>
      <c r="L116" s="661"/>
      <c r="M116" s="664"/>
      <c r="N116" s="664"/>
      <c r="O116" s="677"/>
      <c r="P116" s="665"/>
    </row>
    <row r="117" spans="1:16" ht="14.4" customHeight="1" x14ac:dyDescent="0.3">
      <c r="A117" s="660" t="s">
        <v>4395</v>
      </c>
      <c r="B117" s="661" t="s">
        <v>4396</v>
      </c>
      <c r="C117" s="661" t="s">
        <v>4536</v>
      </c>
      <c r="D117" s="661" t="s">
        <v>4534</v>
      </c>
      <c r="E117" s="664">
        <v>8.75</v>
      </c>
      <c r="F117" s="664">
        <v>12987.880000000001</v>
      </c>
      <c r="G117" s="661">
        <v>1</v>
      </c>
      <c r="H117" s="661">
        <v>1484.3291428571429</v>
      </c>
      <c r="I117" s="664"/>
      <c r="J117" s="664"/>
      <c r="K117" s="661"/>
      <c r="L117" s="661"/>
      <c r="M117" s="664"/>
      <c r="N117" s="664"/>
      <c r="O117" s="677"/>
      <c r="P117" s="665"/>
    </row>
    <row r="118" spans="1:16" ht="14.4" customHeight="1" x14ac:dyDescent="0.3">
      <c r="A118" s="660" t="s">
        <v>4395</v>
      </c>
      <c r="B118" s="661" t="s">
        <v>4396</v>
      </c>
      <c r="C118" s="661" t="s">
        <v>4537</v>
      </c>
      <c r="D118" s="661" t="s">
        <v>4534</v>
      </c>
      <c r="E118" s="664">
        <v>1.07</v>
      </c>
      <c r="F118" s="664">
        <v>2117.65</v>
      </c>
      <c r="G118" s="661">
        <v>1</v>
      </c>
      <c r="H118" s="661">
        <v>1979.1121495327102</v>
      </c>
      <c r="I118" s="664"/>
      <c r="J118" s="664"/>
      <c r="K118" s="661"/>
      <c r="L118" s="661"/>
      <c r="M118" s="664"/>
      <c r="N118" s="664"/>
      <c r="O118" s="677"/>
      <c r="P118" s="665"/>
    </row>
    <row r="119" spans="1:16" ht="14.4" customHeight="1" x14ac:dyDescent="0.3">
      <c r="A119" s="660" t="s">
        <v>4395</v>
      </c>
      <c r="B119" s="661" t="s">
        <v>4396</v>
      </c>
      <c r="C119" s="661" t="s">
        <v>4538</v>
      </c>
      <c r="D119" s="661" t="s">
        <v>4539</v>
      </c>
      <c r="E119" s="664">
        <v>27.4</v>
      </c>
      <c r="F119" s="664">
        <v>6313.3099999999995</v>
      </c>
      <c r="G119" s="661">
        <v>1</v>
      </c>
      <c r="H119" s="661">
        <v>230.41277372262772</v>
      </c>
      <c r="I119" s="664">
        <v>40.660000000000004</v>
      </c>
      <c r="J119" s="664">
        <v>9368.66</v>
      </c>
      <c r="K119" s="661">
        <v>1.4839537421732816</v>
      </c>
      <c r="L119" s="661">
        <v>230.41465814067877</v>
      </c>
      <c r="M119" s="664"/>
      <c r="N119" s="664"/>
      <c r="O119" s="677"/>
      <c r="P119" s="665"/>
    </row>
    <row r="120" spans="1:16" ht="14.4" customHeight="1" x14ac:dyDescent="0.3">
      <c r="A120" s="660" t="s">
        <v>4395</v>
      </c>
      <c r="B120" s="661" t="s">
        <v>4396</v>
      </c>
      <c r="C120" s="661" t="s">
        <v>4540</v>
      </c>
      <c r="D120" s="661" t="s">
        <v>4539</v>
      </c>
      <c r="E120" s="664">
        <v>1.1599999999999999</v>
      </c>
      <c r="F120" s="664">
        <v>912.43000000000006</v>
      </c>
      <c r="G120" s="661">
        <v>1</v>
      </c>
      <c r="H120" s="661">
        <v>786.57758620689663</v>
      </c>
      <c r="I120" s="664">
        <v>12.99</v>
      </c>
      <c r="J120" s="664">
        <v>10218.060000000001</v>
      </c>
      <c r="K120" s="661">
        <v>11.198733053494514</v>
      </c>
      <c r="L120" s="661">
        <v>786.60969976905324</v>
      </c>
      <c r="M120" s="664"/>
      <c r="N120" s="664"/>
      <c r="O120" s="677"/>
      <c r="P120" s="665"/>
    </row>
    <row r="121" spans="1:16" ht="14.4" customHeight="1" x14ac:dyDescent="0.3">
      <c r="A121" s="660" t="s">
        <v>4395</v>
      </c>
      <c r="B121" s="661" t="s">
        <v>4396</v>
      </c>
      <c r="C121" s="661" t="s">
        <v>4541</v>
      </c>
      <c r="D121" s="661" t="s">
        <v>4542</v>
      </c>
      <c r="E121" s="664">
        <v>157.66</v>
      </c>
      <c r="F121" s="664">
        <v>26002.629999999997</v>
      </c>
      <c r="G121" s="661">
        <v>1</v>
      </c>
      <c r="H121" s="661">
        <v>164.9285170620322</v>
      </c>
      <c r="I121" s="664">
        <v>30.62</v>
      </c>
      <c r="J121" s="664">
        <v>5050.0200000000004</v>
      </c>
      <c r="K121" s="661">
        <v>0.19421189318157436</v>
      </c>
      <c r="L121" s="661">
        <v>164.92553886348793</v>
      </c>
      <c r="M121" s="664"/>
      <c r="N121" s="664"/>
      <c r="O121" s="677"/>
      <c r="P121" s="665"/>
    </row>
    <row r="122" spans="1:16" ht="14.4" customHeight="1" x14ac:dyDescent="0.3">
      <c r="A122" s="660" t="s">
        <v>4395</v>
      </c>
      <c r="B122" s="661" t="s">
        <v>4396</v>
      </c>
      <c r="C122" s="661" t="s">
        <v>4543</v>
      </c>
      <c r="D122" s="661" t="s">
        <v>4544</v>
      </c>
      <c r="E122" s="664">
        <v>18.709999999999997</v>
      </c>
      <c r="F122" s="664">
        <v>27771.840000000004</v>
      </c>
      <c r="G122" s="661">
        <v>1</v>
      </c>
      <c r="H122" s="661">
        <v>1484.3313735970073</v>
      </c>
      <c r="I122" s="664">
        <v>14.200000000000003</v>
      </c>
      <c r="J122" s="664">
        <v>21077.51</v>
      </c>
      <c r="K122" s="661">
        <v>0.75895259370643053</v>
      </c>
      <c r="L122" s="661">
        <v>1484.3316901408446</v>
      </c>
      <c r="M122" s="664"/>
      <c r="N122" s="664"/>
      <c r="O122" s="677"/>
      <c r="P122" s="665"/>
    </row>
    <row r="123" spans="1:16" ht="14.4" customHeight="1" x14ac:dyDescent="0.3">
      <c r="A123" s="660" t="s">
        <v>4395</v>
      </c>
      <c r="B123" s="661" t="s">
        <v>4396</v>
      </c>
      <c r="C123" s="661" t="s">
        <v>4545</v>
      </c>
      <c r="D123" s="661" t="s">
        <v>4546</v>
      </c>
      <c r="E123" s="664">
        <v>63.839999999999996</v>
      </c>
      <c r="F123" s="664">
        <v>31586.53</v>
      </c>
      <c r="G123" s="661">
        <v>1</v>
      </c>
      <c r="H123" s="661">
        <v>494.77647243107771</v>
      </c>
      <c r="I123" s="664">
        <v>50.129999999999995</v>
      </c>
      <c r="J123" s="664">
        <v>24803.17</v>
      </c>
      <c r="K123" s="661">
        <v>0.78524516621483897</v>
      </c>
      <c r="L123" s="661">
        <v>494.77697985238382</v>
      </c>
      <c r="M123" s="664"/>
      <c r="N123" s="664"/>
      <c r="O123" s="677"/>
      <c r="P123" s="665"/>
    </row>
    <row r="124" spans="1:16" ht="14.4" customHeight="1" x14ac:dyDescent="0.3">
      <c r="A124" s="660" t="s">
        <v>4395</v>
      </c>
      <c r="B124" s="661" t="s">
        <v>4396</v>
      </c>
      <c r="C124" s="661" t="s">
        <v>4547</v>
      </c>
      <c r="D124" s="661" t="s">
        <v>4548</v>
      </c>
      <c r="E124" s="664"/>
      <c r="F124" s="664"/>
      <c r="G124" s="661"/>
      <c r="H124" s="661"/>
      <c r="I124" s="664">
        <v>12.69</v>
      </c>
      <c r="J124" s="664">
        <v>28745</v>
      </c>
      <c r="K124" s="661"/>
      <c r="L124" s="661">
        <v>2265.1694247438927</v>
      </c>
      <c r="M124" s="664"/>
      <c r="N124" s="664"/>
      <c r="O124" s="677"/>
      <c r="P124" s="665"/>
    </row>
    <row r="125" spans="1:16" ht="14.4" customHeight="1" x14ac:dyDescent="0.3">
      <c r="A125" s="660" t="s">
        <v>4395</v>
      </c>
      <c r="B125" s="661" t="s">
        <v>4396</v>
      </c>
      <c r="C125" s="661" t="s">
        <v>4549</v>
      </c>
      <c r="D125" s="661" t="s">
        <v>4550</v>
      </c>
      <c r="E125" s="664">
        <v>6</v>
      </c>
      <c r="F125" s="664">
        <v>54364.14</v>
      </c>
      <c r="G125" s="661">
        <v>1</v>
      </c>
      <c r="H125" s="661">
        <v>9060.69</v>
      </c>
      <c r="I125" s="664">
        <v>15</v>
      </c>
      <c r="J125" s="664">
        <v>135910.35</v>
      </c>
      <c r="K125" s="661">
        <v>2.5</v>
      </c>
      <c r="L125" s="661">
        <v>9060.69</v>
      </c>
      <c r="M125" s="664"/>
      <c r="N125" s="664"/>
      <c r="O125" s="677"/>
      <c r="P125" s="665"/>
    </row>
    <row r="126" spans="1:16" ht="14.4" customHeight="1" x14ac:dyDescent="0.3">
      <c r="A126" s="660" t="s">
        <v>4395</v>
      </c>
      <c r="B126" s="661" t="s">
        <v>4396</v>
      </c>
      <c r="C126" s="661" t="s">
        <v>4551</v>
      </c>
      <c r="D126" s="661" t="s">
        <v>4552</v>
      </c>
      <c r="E126" s="664">
        <v>0</v>
      </c>
      <c r="F126" s="664">
        <v>2.9103830456733704E-11</v>
      </c>
      <c r="G126" s="661">
        <v>1</v>
      </c>
      <c r="H126" s="661"/>
      <c r="I126" s="664">
        <v>0</v>
      </c>
      <c r="J126" s="664">
        <v>0</v>
      </c>
      <c r="K126" s="661">
        <v>0</v>
      </c>
      <c r="L126" s="661"/>
      <c r="M126" s="664">
        <v>0</v>
      </c>
      <c r="N126" s="664">
        <v>0</v>
      </c>
      <c r="O126" s="677">
        <v>0</v>
      </c>
      <c r="P126" s="665"/>
    </row>
    <row r="127" spans="1:16" ht="14.4" customHeight="1" x14ac:dyDescent="0.3">
      <c r="A127" s="660" t="s">
        <v>4395</v>
      </c>
      <c r="B127" s="661" t="s">
        <v>4396</v>
      </c>
      <c r="C127" s="661" t="s">
        <v>4551</v>
      </c>
      <c r="D127" s="661" t="s">
        <v>4553</v>
      </c>
      <c r="E127" s="664">
        <v>17</v>
      </c>
      <c r="F127" s="664">
        <v>307346.40000000002</v>
      </c>
      <c r="G127" s="661">
        <v>1</v>
      </c>
      <c r="H127" s="661">
        <v>18079.2</v>
      </c>
      <c r="I127" s="664">
        <v>4</v>
      </c>
      <c r="J127" s="664">
        <v>72316.800000000003</v>
      </c>
      <c r="K127" s="661">
        <v>0.23529411764705882</v>
      </c>
      <c r="L127" s="661">
        <v>18079.2</v>
      </c>
      <c r="M127" s="664">
        <v>4</v>
      </c>
      <c r="N127" s="664">
        <v>72316.800000000003</v>
      </c>
      <c r="O127" s="677">
        <v>0.23529411764705882</v>
      </c>
      <c r="P127" s="665">
        <v>18079.2</v>
      </c>
    </row>
    <row r="128" spans="1:16" ht="14.4" customHeight="1" x14ac:dyDescent="0.3">
      <c r="A128" s="660" t="s">
        <v>4395</v>
      </c>
      <c r="B128" s="661" t="s">
        <v>4396</v>
      </c>
      <c r="C128" s="661" t="s">
        <v>4554</v>
      </c>
      <c r="D128" s="661" t="s">
        <v>4552</v>
      </c>
      <c r="E128" s="664">
        <v>0</v>
      </c>
      <c r="F128" s="664">
        <v>-4.6566128730773926E-10</v>
      </c>
      <c r="G128" s="661">
        <v>1</v>
      </c>
      <c r="H128" s="661"/>
      <c r="I128" s="664">
        <v>0</v>
      </c>
      <c r="J128" s="664">
        <v>5.8207660913467407E-11</v>
      </c>
      <c r="K128" s="661">
        <v>-0.125</v>
      </c>
      <c r="L128" s="661"/>
      <c r="M128" s="664">
        <v>0</v>
      </c>
      <c r="N128" s="664">
        <v>0</v>
      </c>
      <c r="O128" s="677">
        <v>0</v>
      </c>
      <c r="P128" s="665"/>
    </row>
    <row r="129" spans="1:16" ht="14.4" customHeight="1" x14ac:dyDescent="0.3">
      <c r="A129" s="660" t="s">
        <v>4395</v>
      </c>
      <c r="B129" s="661" t="s">
        <v>4396</v>
      </c>
      <c r="C129" s="661" t="s">
        <v>4554</v>
      </c>
      <c r="D129" s="661" t="s">
        <v>2468</v>
      </c>
      <c r="E129" s="664">
        <v>36</v>
      </c>
      <c r="F129" s="664">
        <v>2809874.52</v>
      </c>
      <c r="G129" s="661">
        <v>1</v>
      </c>
      <c r="H129" s="661">
        <v>78052.070000000007</v>
      </c>
      <c r="I129" s="664">
        <v>11</v>
      </c>
      <c r="J129" s="664">
        <v>865391.01000000013</v>
      </c>
      <c r="K129" s="661">
        <v>0.30798208384052683</v>
      </c>
      <c r="L129" s="661">
        <v>78671.910000000018</v>
      </c>
      <c r="M129" s="664">
        <v>11</v>
      </c>
      <c r="N129" s="664">
        <v>789496.18</v>
      </c>
      <c r="O129" s="677">
        <v>0.28097204141343651</v>
      </c>
      <c r="P129" s="665">
        <v>71772.38</v>
      </c>
    </row>
    <row r="130" spans="1:16" ht="14.4" customHeight="1" x14ac:dyDescent="0.3">
      <c r="A130" s="660" t="s">
        <v>4395</v>
      </c>
      <c r="B130" s="661" t="s">
        <v>4396</v>
      </c>
      <c r="C130" s="661" t="s">
        <v>4555</v>
      </c>
      <c r="D130" s="661" t="s">
        <v>2377</v>
      </c>
      <c r="E130" s="664"/>
      <c r="F130" s="664"/>
      <c r="G130" s="661"/>
      <c r="H130" s="661"/>
      <c r="I130" s="664">
        <v>11</v>
      </c>
      <c r="J130" s="664">
        <v>77183.59</v>
      </c>
      <c r="K130" s="661"/>
      <c r="L130" s="661">
        <v>7016.69</v>
      </c>
      <c r="M130" s="664">
        <v>13</v>
      </c>
      <c r="N130" s="664">
        <v>87251.060000000012</v>
      </c>
      <c r="O130" s="677"/>
      <c r="P130" s="665">
        <v>6711.6200000000008</v>
      </c>
    </row>
    <row r="131" spans="1:16" ht="14.4" customHeight="1" x14ac:dyDescent="0.3">
      <c r="A131" s="660" t="s">
        <v>4395</v>
      </c>
      <c r="B131" s="661" t="s">
        <v>4396</v>
      </c>
      <c r="C131" s="661" t="s">
        <v>4556</v>
      </c>
      <c r="D131" s="661" t="s">
        <v>4557</v>
      </c>
      <c r="E131" s="664">
        <v>46.97999999999999</v>
      </c>
      <c r="F131" s="664">
        <v>68464.23</v>
      </c>
      <c r="G131" s="661">
        <v>1</v>
      </c>
      <c r="H131" s="661">
        <v>1457.3058748403578</v>
      </c>
      <c r="I131" s="664">
        <v>13.860000000000001</v>
      </c>
      <c r="J131" s="664">
        <v>20198.239999999998</v>
      </c>
      <c r="K131" s="661">
        <v>0.29501887335912491</v>
      </c>
      <c r="L131" s="661">
        <v>1457.304473304473</v>
      </c>
      <c r="M131" s="664"/>
      <c r="N131" s="664"/>
      <c r="O131" s="677"/>
      <c r="P131" s="665"/>
    </row>
    <row r="132" spans="1:16" ht="14.4" customHeight="1" x14ac:dyDescent="0.3">
      <c r="A132" s="660" t="s">
        <v>4395</v>
      </c>
      <c r="B132" s="661" t="s">
        <v>4396</v>
      </c>
      <c r="C132" s="661" t="s">
        <v>4558</v>
      </c>
      <c r="D132" s="661" t="s">
        <v>4557</v>
      </c>
      <c r="E132" s="664">
        <v>109.76000000000002</v>
      </c>
      <c r="F132" s="664">
        <v>533179.70000000007</v>
      </c>
      <c r="G132" s="661">
        <v>1</v>
      </c>
      <c r="H132" s="661">
        <v>4857.686771137026</v>
      </c>
      <c r="I132" s="664">
        <v>18.810000000000002</v>
      </c>
      <c r="J132" s="664">
        <v>91373.08</v>
      </c>
      <c r="K132" s="661">
        <v>0.17137389139158898</v>
      </c>
      <c r="L132" s="661">
        <v>4857.686337054758</v>
      </c>
      <c r="M132" s="664"/>
      <c r="N132" s="664"/>
      <c r="O132" s="677"/>
      <c r="P132" s="665"/>
    </row>
    <row r="133" spans="1:16" ht="14.4" customHeight="1" x14ac:dyDescent="0.3">
      <c r="A133" s="660" t="s">
        <v>4395</v>
      </c>
      <c r="B133" s="661" t="s">
        <v>4396</v>
      </c>
      <c r="C133" s="661" t="s">
        <v>4559</v>
      </c>
      <c r="D133" s="661" t="s">
        <v>4557</v>
      </c>
      <c r="E133" s="664">
        <v>51.37</v>
      </c>
      <c r="F133" s="664">
        <v>748560.53</v>
      </c>
      <c r="G133" s="661">
        <v>1</v>
      </c>
      <c r="H133" s="661">
        <v>14571.93945882811</v>
      </c>
      <c r="I133" s="664">
        <v>29.43</v>
      </c>
      <c r="J133" s="664">
        <v>428852.24999999994</v>
      </c>
      <c r="K133" s="661">
        <v>0.57290256807956452</v>
      </c>
      <c r="L133" s="661">
        <v>14571.941896024464</v>
      </c>
      <c r="M133" s="664"/>
      <c r="N133" s="664"/>
      <c r="O133" s="677"/>
      <c r="P133" s="665"/>
    </row>
    <row r="134" spans="1:16" ht="14.4" customHeight="1" x14ac:dyDescent="0.3">
      <c r="A134" s="660" t="s">
        <v>4395</v>
      </c>
      <c r="B134" s="661" t="s">
        <v>4396</v>
      </c>
      <c r="C134" s="661" t="s">
        <v>4560</v>
      </c>
      <c r="D134" s="661" t="s">
        <v>4384</v>
      </c>
      <c r="E134" s="664">
        <v>128.33000000000001</v>
      </c>
      <c r="F134" s="664">
        <v>56272.659999999996</v>
      </c>
      <c r="G134" s="661">
        <v>1</v>
      </c>
      <c r="H134" s="661">
        <v>438.49964934154127</v>
      </c>
      <c r="I134" s="664"/>
      <c r="J134" s="664"/>
      <c r="K134" s="661"/>
      <c r="L134" s="661"/>
      <c r="M134" s="664"/>
      <c r="N134" s="664"/>
      <c r="O134" s="677"/>
      <c r="P134" s="665"/>
    </row>
    <row r="135" spans="1:16" ht="14.4" customHeight="1" x14ac:dyDescent="0.3">
      <c r="A135" s="660" t="s">
        <v>4395</v>
      </c>
      <c r="B135" s="661" t="s">
        <v>4396</v>
      </c>
      <c r="C135" s="661" t="s">
        <v>4561</v>
      </c>
      <c r="D135" s="661" t="s">
        <v>4384</v>
      </c>
      <c r="E135" s="664">
        <v>91.14</v>
      </c>
      <c r="F135" s="664">
        <v>199816.11000000002</v>
      </c>
      <c r="G135" s="661">
        <v>1</v>
      </c>
      <c r="H135" s="661">
        <v>2192.4084924292297</v>
      </c>
      <c r="I135" s="664">
        <v>2</v>
      </c>
      <c r="J135" s="664">
        <v>4384.82</v>
      </c>
      <c r="K135" s="661">
        <v>2.1944276665179795E-2</v>
      </c>
      <c r="L135" s="661">
        <v>2192.41</v>
      </c>
      <c r="M135" s="664"/>
      <c r="N135" s="664"/>
      <c r="O135" s="677"/>
      <c r="P135" s="665"/>
    </row>
    <row r="136" spans="1:16" ht="14.4" customHeight="1" x14ac:dyDescent="0.3">
      <c r="A136" s="660" t="s">
        <v>4395</v>
      </c>
      <c r="B136" s="661" t="s">
        <v>4396</v>
      </c>
      <c r="C136" s="661" t="s">
        <v>4562</v>
      </c>
      <c r="D136" s="661" t="s">
        <v>4522</v>
      </c>
      <c r="E136" s="664"/>
      <c r="F136" s="664"/>
      <c r="G136" s="661"/>
      <c r="H136" s="661"/>
      <c r="I136" s="664">
        <v>32.46</v>
      </c>
      <c r="J136" s="664">
        <v>240928.02000000002</v>
      </c>
      <c r="K136" s="661"/>
      <c r="L136" s="661">
        <v>7422.3049907578561</v>
      </c>
      <c r="M136" s="664">
        <v>26.139999999999997</v>
      </c>
      <c r="N136" s="664">
        <v>185583.64999999997</v>
      </c>
      <c r="O136" s="677"/>
      <c r="P136" s="665">
        <v>7099.604055087987</v>
      </c>
    </row>
    <row r="137" spans="1:16" ht="14.4" customHeight="1" x14ac:dyDescent="0.3">
      <c r="A137" s="660" t="s">
        <v>4395</v>
      </c>
      <c r="B137" s="661" t="s">
        <v>4396</v>
      </c>
      <c r="C137" s="661" t="s">
        <v>4563</v>
      </c>
      <c r="D137" s="661" t="s">
        <v>4522</v>
      </c>
      <c r="E137" s="664">
        <v>15.04</v>
      </c>
      <c r="F137" s="664">
        <v>50508.54</v>
      </c>
      <c r="G137" s="661">
        <v>1</v>
      </c>
      <c r="H137" s="661">
        <v>3358.2805851063831</v>
      </c>
      <c r="I137" s="664">
        <v>37.899999999999991</v>
      </c>
      <c r="J137" s="664">
        <v>140652.91000000003</v>
      </c>
      <c r="K137" s="661">
        <v>2.7847352150745208</v>
      </c>
      <c r="L137" s="661">
        <v>3711.158575197891</v>
      </c>
      <c r="M137" s="664">
        <v>29</v>
      </c>
      <c r="N137" s="664">
        <v>102944.48999999999</v>
      </c>
      <c r="O137" s="677">
        <v>2.0381600814436527</v>
      </c>
      <c r="P137" s="665">
        <v>3549.8099999999995</v>
      </c>
    </row>
    <row r="138" spans="1:16" ht="14.4" customHeight="1" x14ac:dyDescent="0.3">
      <c r="A138" s="660" t="s">
        <v>4395</v>
      </c>
      <c r="B138" s="661" t="s">
        <v>4396</v>
      </c>
      <c r="C138" s="661" t="s">
        <v>4564</v>
      </c>
      <c r="D138" s="661" t="s">
        <v>4565</v>
      </c>
      <c r="E138" s="664"/>
      <c r="F138" s="664"/>
      <c r="G138" s="661"/>
      <c r="H138" s="661"/>
      <c r="I138" s="664">
        <v>49.26</v>
      </c>
      <c r="J138" s="664">
        <v>28478.66</v>
      </c>
      <c r="K138" s="661"/>
      <c r="L138" s="661">
        <v>578.1295168493707</v>
      </c>
      <c r="M138" s="664">
        <v>18</v>
      </c>
      <c r="N138" s="664">
        <v>9954</v>
      </c>
      <c r="O138" s="677"/>
      <c r="P138" s="665">
        <v>553</v>
      </c>
    </row>
    <row r="139" spans="1:16" ht="14.4" customHeight="1" x14ac:dyDescent="0.3">
      <c r="A139" s="660" t="s">
        <v>4395</v>
      </c>
      <c r="B139" s="661" t="s">
        <v>4396</v>
      </c>
      <c r="C139" s="661" t="s">
        <v>4566</v>
      </c>
      <c r="D139" s="661" t="s">
        <v>4567</v>
      </c>
      <c r="E139" s="664">
        <v>0</v>
      </c>
      <c r="F139" s="664">
        <v>0</v>
      </c>
      <c r="G139" s="661"/>
      <c r="H139" s="661"/>
      <c r="I139" s="664">
        <v>0</v>
      </c>
      <c r="J139" s="664">
        <v>-1.4551915228366852E-11</v>
      </c>
      <c r="K139" s="661"/>
      <c r="L139" s="661"/>
      <c r="M139" s="664"/>
      <c r="N139" s="664"/>
      <c r="O139" s="677"/>
      <c r="P139" s="665"/>
    </row>
    <row r="140" spans="1:16" ht="14.4" customHeight="1" x14ac:dyDescent="0.3">
      <c r="A140" s="660" t="s">
        <v>4395</v>
      </c>
      <c r="B140" s="661" t="s">
        <v>4396</v>
      </c>
      <c r="C140" s="661" t="s">
        <v>4566</v>
      </c>
      <c r="D140" s="661" t="s">
        <v>4384</v>
      </c>
      <c r="E140" s="664">
        <v>11</v>
      </c>
      <c r="F140" s="664">
        <v>285492.68</v>
      </c>
      <c r="G140" s="661">
        <v>1</v>
      </c>
      <c r="H140" s="661">
        <v>25953.88</v>
      </c>
      <c r="I140" s="664">
        <v>12</v>
      </c>
      <c r="J140" s="664">
        <v>311446.56</v>
      </c>
      <c r="K140" s="661">
        <v>1.0909090909090908</v>
      </c>
      <c r="L140" s="661">
        <v>25953.88</v>
      </c>
      <c r="M140" s="664"/>
      <c r="N140" s="664"/>
      <c r="O140" s="677"/>
      <c r="P140" s="665"/>
    </row>
    <row r="141" spans="1:16" ht="14.4" customHeight="1" x14ac:dyDescent="0.3">
      <c r="A141" s="660" t="s">
        <v>4395</v>
      </c>
      <c r="B141" s="661" t="s">
        <v>4396</v>
      </c>
      <c r="C141" s="661" t="s">
        <v>4568</v>
      </c>
      <c r="D141" s="661" t="s">
        <v>4569</v>
      </c>
      <c r="E141" s="664"/>
      <c r="F141" s="664"/>
      <c r="G141" s="661"/>
      <c r="H141" s="661"/>
      <c r="I141" s="664"/>
      <c r="J141" s="664"/>
      <c r="K141" s="661"/>
      <c r="L141" s="661"/>
      <c r="M141" s="664">
        <v>0.2</v>
      </c>
      <c r="N141" s="664">
        <v>1339.45</v>
      </c>
      <c r="O141" s="677"/>
      <c r="P141" s="665">
        <v>6697.25</v>
      </c>
    </row>
    <row r="142" spans="1:16" ht="14.4" customHeight="1" x14ac:dyDescent="0.3">
      <c r="A142" s="660" t="s">
        <v>4395</v>
      </c>
      <c r="B142" s="661" t="s">
        <v>4396</v>
      </c>
      <c r="C142" s="661" t="s">
        <v>4570</v>
      </c>
      <c r="D142" s="661" t="s">
        <v>2094</v>
      </c>
      <c r="E142" s="664"/>
      <c r="F142" s="664"/>
      <c r="G142" s="661"/>
      <c r="H142" s="661"/>
      <c r="I142" s="664"/>
      <c r="J142" s="664"/>
      <c r="K142" s="661"/>
      <c r="L142" s="661"/>
      <c r="M142" s="664">
        <v>6.6</v>
      </c>
      <c r="N142" s="664">
        <v>56206.92</v>
      </c>
      <c r="O142" s="677"/>
      <c r="P142" s="665">
        <v>8516.2000000000007</v>
      </c>
    </row>
    <row r="143" spans="1:16" ht="14.4" customHeight="1" x14ac:dyDescent="0.3">
      <c r="A143" s="660" t="s">
        <v>4395</v>
      </c>
      <c r="B143" s="661" t="s">
        <v>4396</v>
      </c>
      <c r="C143" s="661" t="s">
        <v>4571</v>
      </c>
      <c r="D143" s="661" t="s">
        <v>4572</v>
      </c>
      <c r="E143" s="664"/>
      <c r="F143" s="664"/>
      <c r="G143" s="661"/>
      <c r="H143" s="661"/>
      <c r="I143" s="664"/>
      <c r="J143" s="664"/>
      <c r="K143" s="661"/>
      <c r="L143" s="661"/>
      <c r="M143" s="664">
        <v>1</v>
      </c>
      <c r="N143" s="664">
        <v>93012</v>
      </c>
      <c r="O143" s="677"/>
      <c r="P143" s="665">
        <v>93012</v>
      </c>
    </row>
    <row r="144" spans="1:16" ht="14.4" customHeight="1" x14ac:dyDescent="0.3">
      <c r="A144" s="660" t="s">
        <v>4395</v>
      </c>
      <c r="B144" s="661" t="s">
        <v>4396</v>
      </c>
      <c r="C144" s="661" t="s">
        <v>4573</v>
      </c>
      <c r="D144" s="661" t="s">
        <v>4572</v>
      </c>
      <c r="E144" s="664"/>
      <c r="F144" s="664"/>
      <c r="G144" s="661"/>
      <c r="H144" s="661"/>
      <c r="I144" s="664">
        <v>8</v>
      </c>
      <c r="J144" s="664">
        <v>3887.76</v>
      </c>
      <c r="K144" s="661"/>
      <c r="L144" s="661">
        <v>485.97</v>
      </c>
      <c r="M144" s="664"/>
      <c r="N144" s="664"/>
      <c r="O144" s="677"/>
      <c r="P144" s="665"/>
    </row>
    <row r="145" spans="1:16" ht="14.4" customHeight="1" x14ac:dyDescent="0.3">
      <c r="A145" s="660" t="s">
        <v>4395</v>
      </c>
      <c r="B145" s="661" t="s">
        <v>4396</v>
      </c>
      <c r="C145" s="661" t="s">
        <v>1284</v>
      </c>
      <c r="D145" s="661" t="s">
        <v>4572</v>
      </c>
      <c r="E145" s="664">
        <v>3</v>
      </c>
      <c r="F145" s="664">
        <v>369395</v>
      </c>
      <c r="G145" s="661">
        <v>1</v>
      </c>
      <c r="H145" s="661">
        <v>123131.66666666667</v>
      </c>
      <c r="I145" s="664">
        <v>11</v>
      </c>
      <c r="J145" s="664">
        <v>1188264.45</v>
      </c>
      <c r="K145" s="661">
        <v>3.2167854194019951</v>
      </c>
      <c r="L145" s="661">
        <v>108024.04090909091</v>
      </c>
      <c r="M145" s="664">
        <v>17</v>
      </c>
      <c r="N145" s="664">
        <v>1732369.76</v>
      </c>
      <c r="O145" s="677">
        <v>4.6897488054792298</v>
      </c>
      <c r="P145" s="665">
        <v>101904.10352941176</v>
      </c>
    </row>
    <row r="146" spans="1:16" ht="14.4" customHeight="1" x14ac:dyDescent="0.3">
      <c r="A146" s="660" t="s">
        <v>4395</v>
      </c>
      <c r="B146" s="661" t="s">
        <v>4396</v>
      </c>
      <c r="C146" s="661" t="s">
        <v>4574</v>
      </c>
      <c r="D146" s="661" t="s">
        <v>4567</v>
      </c>
      <c r="E146" s="664"/>
      <c r="F146" s="664"/>
      <c r="G146" s="661"/>
      <c r="H146" s="661"/>
      <c r="I146" s="664">
        <v>0</v>
      </c>
      <c r="J146" s="664">
        <v>0</v>
      </c>
      <c r="K146" s="661"/>
      <c r="L146" s="661"/>
      <c r="M146" s="664"/>
      <c r="N146" s="664"/>
      <c r="O146" s="677"/>
      <c r="P146" s="665"/>
    </row>
    <row r="147" spans="1:16" ht="14.4" customHeight="1" x14ac:dyDescent="0.3">
      <c r="A147" s="660" t="s">
        <v>4395</v>
      </c>
      <c r="B147" s="661" t="s">
        <v>4396</v>
      </c>
      <c r="C147" s="661" t="s">
        <v>4574</v>
      </c>
      <c r="D147" s="661" t="s">
        <v>4575</v>
      </c>
      <c r="E147" s="664"/>
      <c r="F147" s="664"/>
      <c r="G147" s="661"/>
      <c r="H147" s="661"/>
      <c r="I147" s="664">
        <v>2</v>
      </c>
      <c r="J147" s="664">
        <v>51907.76</v>
      </c>
      <c r="K147" s="661"/>
      <c r="L147" s="661">
        <v>25953.88</v>
      </c>
      <c r="M147" s="664"/>
      <c r="N147" s="664"/>
      <c r="O147" s="677"/>
      <c r="P147" s="665"/>
    </row>
    <row r="148" spans="1:16" ht="14.4" customHeight="1" x14ac:dyDescent="0.3">
      <c r="A148" s="660" t="s">
        <v>4395</v>
      </c>
      <c r="B148" s="661" t="s">
        <v>4396</v>
      </c>
      <c r="C148" s="661" t="s">
        <v>4576</v>
      </c>
      <c r="D148" s="661" t="s">
        <v>2381</v>
      </c>
      <c r="E148" s="664"/>
      <c r="F148" s="664"/>
      <c r="G148" s="661"/>
      <c r="H148" s="661"/>
      <c r="I148" s="664"/>
      <c r="J148" s="664"/>
      <c r="K148" s="661"/>
      <c r="L148" s="661"/>
      <c r="M148" s="664">
        <v>1</v>
      </c>
      <c r="N148" s="664">
        <v>3799.88</v>
      </c>
      <c r="O148" s="677"/>
      <c r="P148" s="665">
        <v>3799.88</v>
      </c>
    </row>
    <row r="149" spans="1:16" ht="14.4" customHeight="1" x14ac:dyDescent="0.3">
      <c r="A149" s="660" t="s">
        <v>4395</v>
      </c>
      <c r="B149" s="661" t="s">
        <v>4396</v>
      </c>
      <c r="C149" s="661" t="s">
        <v>4577</v>
      </c>
      <c r="D149" s="661" t="s">
        <v>2401</v>
      </c>
      <c r="E149" s="664"/>
      <c r="F149" s="664"/>
      <c r="G149" s="661"/>
      <c r="H149" s="661"/>
      <c r="I149" s="664"/>
      <c r="J149" s="664"/>
      <c r="K149" s="661"/>
      <c r="L149" s="661"/>
      <c r="M149" s="664">
        <v>1</v>
      </c>
      <c r="N149" s="664">
        <v>11399.64</v>
      </c>
      <c r="O149" s="677"/>
      <c r="P149" s="665">
        <v>11399.64</v>
      </c>
    </row>
    <row r="150" spans="1:16" ht="14.4" customHeight="1" x14ac:dyDescent="0.3">
      <c r="A150" s="660" t="s">
        <v>4395</v>
      </c>
      <c r="B150" s="661" t="s">
        <v>4396</v>
      </c>
      <c r="C150" s="661" t="s">
        <v>4578</v>
      </c>
      <c r="D150" s="661" t="s">
        <v>4579</v>
      </c>
      <c r="E150" s="664"/>
      <c r="F150" s="664"/>
      <c r="G150" s="661"/>
      <c r="H150" s="661"/>
      <c r="I150" s="664">
        <v>0</v>
      </c>
      <c r="J150" s="664">
        <v>2.9103830456733704E-11</v>
      </c>
      <c r="K150" s="661"/>
      <c r="L150" s="661"/>
      <c r="M150" s="664">
        <v>0</v>
      </c>
      <c r="N150" s="664">
        <v>1.1641532182693481E-10</v>
      </c>
      <c r="O150" s="677"/>
      <c r="P150" s="665"/>
    </row>
    <row r="151" spans="1:16" ht="14.4" customHeight="1" x14ac:dyDescent="0.3">
      <c r="A151" s="660" t="s">
        <v>4395</v>
      </c>
      <c r="B151" s="661" t="s">
        <v>4396</v>
      </c>
      <c r="C151" s="661" t="s">
        <v>4578</v>
      </c>
      <c r="D151" s="661" t="s">
        <v>2517</v>
      </c>
      <c r="E151" s="664"/>
      <c r="F151" s="664"/>
      <c r="G151" s="661"/>
      <c r="H151" s="661"/>
      <c r="I151" s="664">
        <v>9</v>
      </c>
      <c r="J151" s="664">
        <v>835067.7</v>
      </c>
      <c r="K151" s="661"/>
      <c r="L151" s="661">
        <v>92785.299999999988</v>
      </c>
      <c r="M151" s="664">
        <v>19</v>
      </c>
      <c r="N151" s="664">
        <v>1651889.3699999999</v>
      </c>
      <c r="O151" s="677"/>
      <c r="P151" s="665">
        <v>86941.545789473676</v>
      </c>
    </row>
    <row r="152" spans="1:16" ht="14.4" customHeight="1" x14ac:dyDescent="0.3">
      <c r="A152" s="660" t="s">
        <v>4395</v>
      </c>
      <c r="B152" s="661" t="s">
        <v>4396</v>
      </c>
      <c r="C152" s="661" t="s">
        <v>4580</v>
      </c>
      <c r="D152" s="661" t="s">
        <v>4581</v>
      </c>
      <c r="E152" s="664"/>
      <c r="F152" s="664"/>
      <c r="G152" s="661"/>
      <c r="H152" s="661"/>
      <c r="I152" s="664">
        <v>0</v>
      </c>
      <c r="J152" s="664">
        <v>0</v>
      </c>
      <c r="K152" s="661"/>
      <c r="L152" s="661"/>
      <c r="M152" s="664">
        <v>0</v>
      </c>
      <c r="N152" s="664">
        <v>0</v>
      </c>
      <c r="O152" s="677"/>
      <c r="P152" s="665"/>
    </row>
    <row r="153" spans="1:16" ht="14.4" customHeight="1" x14ac:dyDescent="0.3">
      <c r="A153" s="660" t="s">
        <v>4395</v>
      </c>
      <c r="B153" s="661" t="s">
        <v>4396</v>
      </c>
      <c r="C153" s="661" t="s">
        <v>4580</v>
      </c>
      <c r="D153" s="661" t="s">
        <v>2520</v>
      </c>
      <c r="E153" s="664"/>
      <c r="F153" s="664"/>
      <c r="G153" s="661"/>
      <c r="H153" s="661"/>
      <c r="I153" s="664">
        <v>2</v>
      </c>
      <c r="J153" s="664">
        <v>907177.68</v>
      </c>
      <c r="K153" s="661"/>
      <c r="L153" s="661">
        <v>453588.84</v>
      </c>
      <c r="M153" s="664">
        <v>6</v>
      </c>
      <c r="N153" s="664">
        <v>2603205.54</v>
      </c>
      <c r="O153" s="677"/>
      <c r="P153" s="665">
        <v>433867.59</v>
      </c>
    </row>
    <row r="154" spans="1:16" ht="14.4" customHeight="1" x14ac:dyDescent="0.3">
      <c r="A154" s="660" t="s">
        <v>4395</v>
      </c>
      <c r="B154" s="661" t="s">
        <v>4396</v>
      </c>
      <c r="C154" s="661" t="s">
        <v>4582</v>
      </c>
      <c r="D154" s="661" t="s">
        <v>4581</v>
      </c>
      <c r="E154" s="664"/>
      <c r="F154" s="664"/>
      <c r="G154" s="661"/>
      <c r="H154" s="661"/>
      <c r="I154" s="664">
        <v>0</v>
      </c>
      <c r="J154" s="664">
        <v>0</v>
      </c>
      <c r="K154" s="661"/>
      <c r="L154" s="661"/>
      <c r="M154" s="664"/>
      <c r="N154" s="664"/>
      <c r="O154" s="677"/>
      <c r="P154" s="665"/>
    </row>
    <row r="155" spans="1:16" ht="14.4" customHeight="1" x14ac:dyDescent="0.3">
      <c r="A155" s="660" t="s">
        <v>4395</v>
      </c>
      <c r="B155" s="661" t="s">
        <v>4396</v>
      </c>
      <c r="C155" s="661" t="s">
        <v>4582</v>
      </c>
      <c r="D155" s="661" t="s">
        <v>2520</v>
      </c>
      <c r="E155" s="664"/>
      <c r="F155" s="664"/>
      <c r="G155" s="661"/>
      <c r="H155" s="661"/>
      <c r="I155" s="664">
        <v>2</v>
      </c>
      <c r="J155" s="664">
        <v>228708.66</v>
      </c>
      <c r="K155" s="661"/>
      <c r="L155" s="661">
        <v>114354.33</v>
      </c>
      <c r="M155" s="664"/>
      <c r="N155" s="664"/>
      <c r="O155" s="677"/>
      <c r="P155" s="665"/>
    </row>
    <row r="156" spans="1:16" ht="14.4" customHeight="1" x14ac:dyDescent="0.3">
      <c r="A156" s="660" t="s">
        <v>4395</v>
      </c>
      <c r="B156" s="661" t="s">
        <v>4396</v>
      </c>
      <c r="C156" s="661" t="s">
        <v>4583</v>
      </c>
      <c r="D156" s="661" t="s">
        <v>4584</v>
      </c>
      <c r="E156" s="664"/>
      <c r="F156" s="664"/>
      <c r="G156" s="661"/>
      <c r="H156" s="661"/>
      <c r="I156" s="664">
        <v>0</v>
      </c>
      <c r="J156" s="664">
        <v>-8.7311491370201111E-11</v>
      </c>
      <c r="K156" s="661"/>
      <c r="L156" s="661"/>
      <c r="M156" s="664">
        <v>0</v>
      </c>
      <c r="N156" s="664">
        <v>5.8207660913467407E-11</v>
      </c>
      <c r="O156" s="677"/>
      <c r="P156" s="665"/>
    </row>
    <row r="157" spans="1:16" ht="14.4" customHeight="1" x14ac:dyDescent="0.3">
      <c r="A157" s="660" t="s">
        <v>4395</v>
      </c>
      <c r="B157" s="661" t="s">
        <v>4396</v>
      </c>
      <c r="C157" s="661" t="s">
        <v>4583</v>
      </c>
      <c r="D157" s="661" t="s">
        <v>2510</v>
      </c>
      <c r="E157" s="664"/>
      <c r="F157" s="664"/>
      <c r="G157" s="661"/>
      <c r="H157" s="661"/>
      <c r="I157" s="664">
        <v>10</v>
      </c>
      <c r="J157" s="664">
        <v>838955.3</v>
      </c>
      <c r="K157" s="661"/>
      <c r="L157" s="661">
        <v>83895.53</v>
      </c>
      <c r="M157" s="664">
        <v>12</v>
      </c>
      <c r="N157" s="664">
        <v>962974.8</v>
      </c>
      <c r="O157" s="677"/>
      <c r="P157" s="665">
        <v>80247.900000000009</v>
      </c>
    </row>
    <row r="158" spans="1:16" ht="14.4" customHeight="1" x14ac:dyDescent="0.3">
      <c r="A158" s="660" t="s">
        <v>4395</v>
      </c>
      <c r="B158" s="661" t="s">
        <v>4396</v>
      </c>
      <c r="C158" s="661" t="s">
        <v>4585</v>
      </c>
      <c r="D158" s="661" t="s">
        <v>4586</v>
      </c>
      <c r="E158" s="664"/>
      <c r="F158" s="664"/>
      <c r="G158" s="661"/>
      <c r="H158" s="661"/>
      <c r="I158" s="664">
        <v>1</v>
      </c>
      <c r="J158" s="664">
        <v>109010.2</v>
      </c>
      <c r="K158" s="661"/>
      <c r="L158" s="661">
        <v>109010.2</v>
      </c>
      <c r="M158" s="664">
        <v>3</v>
      </c>
      <c r="N158" s="664">
        <v>312811.89</v>
      </c>
      <c r="O158" s="677"/>
      <c r="P158" s="665">
        <v>104270.63</v>
      </c>
    </row>
    <row r="159" spans="1:16" ht="14.4" customHeight="1" x14ac:dyDescent="0.3">
      <c r="A159" s="660" t="s">
        <v>4395</v>
      </c>
      <c r="B159" s="661" t="s">
        <v>4396</v>
      </c>
      <c r="C159" s="661" t="s">
        <v>4585</v>
      </c>
      <c r="D159" s="661" t="s">
        <v>4587</v>
      </c>
      <c r="E159" s="664"/>
      <c r="F159" s="664"/>
      <c r="G159" s="661"/>
      <c r="H159" s="661"/>
      <c r="I159" s="664">
        <v>0</v>
      </c>
      <c r="J159" s="664">
        <v>0</v>
      </c>
      <c r="K159" s="661"/>
      <c r="L159" s="661"/>
      <c r="M159" s="664">
        <v>0</v>
      </c>
      <c r="N159" s="664">
        <v>0</v>
      </c>
      <c r="O159" s="677"/>
      <c r="P159" s="665"/>
    </row>
    <row r="160" spans="1:16" ht="14.4" customHeight="1" x14ac:dyDescent="0.3">
      <c r="A160" s="660" t="s">
        <v>4395</v>
      </c>
      <c r="B160" s="661" t="s">
        <v>4396</v>
      </c>
      <c r="C160" s="661" t="s">
        <v>4588</v>
      </c>
      <c r="D160" s="661" t="s">
        <v>4589</v>
      </c>
      <c r="E160" s="664"/>
      <c r="F160" s="664"/>
      <c r="G160" s="661"/>
      <c r="H160" s="661"/>
      <c r="I160" s="664">
        <v>39.61999999999999</v>
      </c>
      <c r="J160" s="664">
        <v>192465.13000000003</v>
      </c>
      <c r="K160" s="661"/>
      <c r="L160" s="661">
        <v>4857.7771327612336</v>
      </c>
      <c r="M160" s="664"/>
      <c r="N160" s="664"/>
      <c r="O160" s="677"/>
      <c r="P160" s="665"/>
    </row>
    <row r="161" spans="1:16" ht="14.4" customHeight="1" x14ac:dyDescent="0.3">
      <c r="A161" s="660" t="s">
        <v>4395</v>
      </c>
      <c r="B161" s="661" t="s">
        <v>4396</v>
      </c>
      <c r="C161" s="661" t="s">
        <v>4590</v>
      </c>
      <c r="D161" s="661" t="s">
        <v>4384</v>
      </c>
      <c r="E161" s="664"/>
      <c r="F161" s="664"/>
      <c r="G161" s="661"/>
      <c r="H161" s="661"/>
      <c r="I161" s="664">
        <v>17.93</v>
      </c>
      <c r="J161" s="664">
        <v>42837.45</v>
      </c>
      <c r="K161" s="661"/>
      <c r="L161" s="661">
        <v>2389.1494701617398</v>
      </c>
      <c r="M161" s="664"/>
      <c r="N161" s="664"/>
      <c r="O161" s="677"/>
      <c r="P161" s="665"/>
    </row>
    <row r="162" spans="1:16" ht="14.4" customHeight="1" x14ac:dyDescent="0.3">
      <c r="A162" s="660" t="s">
        <v>4395</v>
      </c>
      <c r="B162" s="661" t="s">
        <v>4396</v>
      </c>
      <c r="C162" s="661" t="s">
        <v>4591</v>
      </c>
      <c r="D162" s="661" t="s">
        <v>4384</v>
      </c>
      <c r="E162" s="664"/>
      <c r="F162" s="664"/>
      <c r="G162" s="661"/>
      <c r="H162" s="661"/>
      <c r="I162" s="664">
        <v>41.55</v>
      </c>
      <c r="J162" s="664">
        <v>28580.57</v>
      </c>
      <c r="K162" s="661"/>
      <c r="L162" s="661">
        <v>687.85968712394708</v>
      </c>
      <c r="M162" s="664"/>
      <c r="N162" s="664"/>
      <c r="O162" s="677"/>
      <c r="P162" s="665"/>
    </row>
    <row r="163" spans="1:16" ht="14.4" customHeight="1" x14ac:dyDescent="0.3">
      <c r="A163" s="660" t="s">
        <v>4395</v>
      </c>
      <c r="B163" s="661" t="s">
        <v>4396</v>
      </c>
      <c r="C163" s="661" t="s">
        <v>4592</v>
      </c>
      <c r="D163" s="661" t="s">
        <v>4589</v>
      </c>
      <c r="E163" s="664"/>
      <c r="F163" s="664"/>
      <c r="G163" s="661"/>
      <c r="H163" s="661"/>
      <c r="I163" s="664">
        <v>54.279999999999994</v>
      </c>
      <c r="J163" s="664">
        <v>790964.97999999986</v>
      </c>
      <c r="K163" s="661"/>
      <c r="L163" s="661">
        <v>14571.941414885776</v>
      </c>
      <c r="M163" s="664"/>
      <c r="N163" s="664"/>
      <c r="O163" s="677"/>
      <c r="P163" s="665"/>
    </row>
    <row r="164" spans="1:16" ht="14.4" customHeight="1" x14ac:dyDescent="0.3">
      <c r="A164" s="660" t="s">
        <v>4395</v>
      </c>
      <c r="B164" s="661" t="s">
        <v>4396</v>
      </c>
      <c r="C164" s="661" t="s">
        <v>4593</v>
      </c>
      <c r="D164" s="661" t="s">
        <v>4589</v>
      </c>
      <c r="E164" s="664"/>
      <c r="F164" s="664"/>
      <c r="G164" s="661"/>
      <c r="H164" s="661"/>
      <c r="I164" s="664">
        <v>46.840000000000011</v>
      </c>
      <c r="J164" s="664">
        <v>68260.220000000016</v>
      </c>
      <c r="K164" s="661"/>
      <c r="L164" s="661">
        <v>1457.3061485909479</v>
      </c>
      <c r="M164" s="664"/>
      <c r="N164" s="664"/>
      <c r="O164" s="677"/>
      <c r="P164" s="665"/>
    </row>
    <row r="165" spans="1:16" ht="14.4" customHeight="1" x14ac:dyDescent="0.3">
      <c r="A165" s="660" t="s">
        <v>4395</v>
      </c>
      <c r="B165" s="661" t="s">
        <v>4396</v>
      </c>
      <c r="C165" s="661" t="s">
        <v>4594</v>
      </c>
      <c r="D165" s="661" t="s">
        <v>1330</v>
      </c>
      <c r="E165" s="664"/>
      <c r="F165" s="664"/>
      <c r="G165" s="661"/>
      <c r="H165" s="661"/>
      <c r="I165" s="664">
        <v>15.79</v>
      </c>
      <c r="J165" s="664">
        <v>23122.889999999996</v>
      </c>
      <c r="K165" s="661"/>
      <c r="L165" s="661">
        <v>1464.4008866371119</v>
      </c>
      <c r="M165" s="664">
        <v>23.959999999999997</v>
      </c>
      <c r="N165" s="664">
        <v>33561.550000000003</v>
      </c>
      <c r="O165" s="677"/>
      <c r="P165" s="665">
        <v>1400.7324707846412</v>
      </c>
    </row>
    <row r="166" spans="1:16" ht="14.4" customHeight="1" x14ac:dyDescent="0.3">
      <c r="A166" s="660" t="s">
        <v>4395</v>
      </c>
      <c r="B166" s="661" t="s">
        <v>4396</v>
      </c>
      <c r="C166" s="661" t="s">
        <v>4595</v>
      </c>
      <c r="D166" s="661" t="s">
        <v>1330</v>
      </c>
      <c r="E166" s="664"/>
      <c r="F166" s="664"/>
      <c r="G166" s="661"/>
      <c r="H166" s="661"/>
      <c r="I166" s="664">
        <v>46.760000000000005</v>
      </c>
      <c r="J166" s="664">
        <v>22825.270000000004</v>
      </c>
      <c r="K166" s="661"/>
      <c r="L166" s="661">
        <v>488.13665526090676</v>
      </c>
      <c r="M166" s="664">
        <v>65.009999999999991</v>
      </c>
      <c r="N166" s="664">
        <v>30354.37</v>
      </c>
      <c r="O166" s="677"/>
      <c r="P166" s="665">
        <v>466.9184740809107</v>
      </c>
    </row>
    <row r="167" spans="1:16" ht="14.4" customHeight="1" x14ac:dyDescent="0.3">
      <c r="A167" s="660" t="s">
        <v>4395</v>
      </c>
      <c r="B167" s="661" t="s">
        <v>4396</v>
      </c>
      <c r="C167" s="661" t="s">
        <v>4596</v>
      </c>
      <c r="D167" s="661" t="s">
        <v>1330</v>
      </c>
      <c r="E167" s="664"/>
      <c r="F167" s="664"/>
      <c r="G167" s="661"/>
      <c r="H167" s="661"/>
      <c r="I167" s="664">
        <v>34.410000000000004</v>
      </c>
      <c r="J167" s="664">
        <v>5675.17</v>
      </c>
      <c r="K167" s="661"/>
      <c r="L167" s="661">
        <v>164.92792792792793</v>
      </c>
      <c r="M167" s="664">
        <v>72.929999999999993</v>
      </c>
      <c r="N167" s="664">
        <v>11505.179999999998</v>
      </c>
      <c r="O167" s="677"/>
      <c r="P167" s="665">
        <v>157.75647881530233</v>
      </c>
    </row>
    <row r="168" spans="1:16" ht="14.4" customHeight="1" x14ac:dyDescent="0.3">
      <c r="A168" s="660" t="s">
        <v>4395</v>
      </c>
      <c r="B168" s="661" t="s">
        <v>4396</v>
      </c>
      <c r="C168" s="661" t="s">
        <v>4597</v>
      </c>
      <c r="D168" s="661" t="s">
        <v>1330</v>
      </c>
      <c r="E168" s="664"/>
      <c r="F168" s="664"/>
      <c r="G168" s="661"/>
      <c r="H168" s="661"/>
      <c r="I168" s="664">
        <v>3.4699999999999998</v>
      </c>
      <c r="J168" s="664">
        <v>6867.52</v>
      </c>
      <c r="K168" s="661"/>
      <c r="L168" s="661">
        <v>1979.1123919308361</v>
      </c>
      <c r="M168" s="664">
        <v>24.39</v>
      </c>
      <c r="N168" s="664">
        <v>46171.94</v>
      </c>
      <c r="O168" s="677"/>
      <c r="P168" s="665">
        <v>1893.0684706847069</v>
      </c>
    </row>
    <row r="169" spans="1:16" ht="14.4" customHeight="1" x14ac:dyDescent="0.3">
      <c r="A169" s="660" t="s">
        <v>4395</v>
      </c>
      <c r="B169" s="661" t="s">
        <v>4396</v>
      </c>
      <c r="C169" s="661" t="s">
        <v>4598</v>
      </c>
      <c r="D169" s="661" t="s">
        <v>4599</v>
      </c>
      <c r="E169" s="664"/>
      <c r="F169" s="664"/>
      <c r="G169" s="661"/>
      <c r="H169" s="661"/>
      <c r="I169" s="664">
        <v>10.050000000000001</v>
      </c>
      <c r="J169" s="664">
        <v>7519.4400000000005</v>
      </c>
      <c r="K169" s="661"/>
      <c r="L169" s="661">
        <v>748.20298507462689</v>
      </c>
      <c r="M169" s="664"/>
      <c r="N169" s="664"/>
      <c r="O169" s="677"/>
      <c r="P169" s="665"/>
    </row>
    <row r="170" spans="1:16" ht="14.4" customHeight="1" x14ac:dyDescent="0.3">
      <c r="A170" s="660" t="s">
        <v>4395</v>
      </c>
      <c r="B170" s="661" t="s">
        <v>4396</v>
      </c>
      <c r="C170" s="661" t="s">
        <v>4600</v>
      </c>
      <c r="D170" s="661" t="s">
        <v>1350</v>
      </c>
      <c r="E170" s="664"/>
      <c r="F170" s="664"/>
      <c r="G170" s="661"/>
      <c r="H170" s="661"/>
      <c r="I170" s="664">
        <v>7</v>
      </c>
      <c r="J170" s="664">
        <v>15068.83</v>
      </c>
      <c r="K170" s="661"/>
      <c r="L170" s="661">
        <v>2152.69</v>
      </c>
      <c r="M170" s="664"/>
      <c r="N170" s="664"/>
      <c r="O170" s="677"/>
      <c r="P170" s="665"/>
    </row>
    <row r="171" spans="1:16" ht="14.4" customHeight="1" x14ac:dyDescent="0.3">
      <c r="A171" s="660" t="s">
        <v>4395</v>
      </c>
      <c r="B171" s="661" t="s">
        <v>4396</v>
      </c>
      <c r="C171" s="661" t="s">
        <v>4601</v>
      </c>
      <c r="D171" s="661" t="s">
        <v>4599</v>
      </c>
      <c r="E171" s="664"/>
      <c r="F171" s="664"/>
      <c r="G171" s="661"/>
      <c r="H171" s="661"/>
      <c r="I171" s="664">
        <v>37.19</v>
      </c>
      <c r="J171" s="664">
        <v>55651.38</v>
      </c>
      <c r="K171" s="661"/>
      <c r="L171" s="661">
        <v>1496.4070986824415</v>
      </c>
      <c r="M171" s="664"/>
      <c r="N171" s="664"/>
      <c r="O171" s="677"/>
      <c r="P171" s="665"/>
    </row>
    <row r="172" spans="1:16" ht="14.4" customHeight="1" x14ac:dyDescent="0.3">
      <c r="A172" s="660" t="s">
        <v>4395</v>
      </c>
      <c r="B172" s="661" t="s">
        <v>4396</v>
      </c>
      <c r="C172" s="661" t="s">
        <v>4602</v>
      </c>
      <c r="D172" s="661" t="s">
        <v>1337</v>
      </c>
      <c r="E172" s="664"/>
      <c r="F172" s="664"/>
      <c r="G172" s="661"/>
      <c r="H172" s="661"/>
      <c r="I172" s="664">
        <v>3</v>
      </c>
      <c r="J172" s="664">
        <v>35474.82</v>
      </c>
      <c r="K172" s="661"/>
      <c r="L172" s="661">
        <v>11824.94</v>
      </c>
      <c r="M172" s="664">
        <v>3</v>
      </c>
      <c r="N172" s="664">
        <v>33932.43</v>
      </c>
      <c r="O172" s="677"/>
      <c r="P172" s="665">
        <v>11310.81</v>
      </c>
    </row>
    <row r="173" spans="1:16" ht="14.4" customHeight="1" x14ac:dyDescent="0.3">
      <c r="A173" s="660" t="s">
        <v>4395</v>
      </c>
      <c r="B173" s="661" t="s">
        <v>4396</v>
      </c>
      <c r="C173" s="661" t="s">
        <v>4603</v>
      </c>
      <c r="D173" s="661" t="s">
        <v>4604</v>
      </c>
      <c r="E173" s="664"/>
      <c r="F173" s="664"/>
      <c r="G173" s="661"/>
      <c r="H173" s="661"/>
      <c r="I173" s="664"/>
      <c r="J173" s="664"/>
      <c r="K173" s="661"/>
      <c r="L173" s="661"/>
      <c r="M173" s="664">
        <v>0</v>
      </c>
      <c r="N173" s="664">
        <v>0</v>
      </c>
      <c r="O173" s="677"/>
      <c r="P173" s="665"/>
    </row>
    <row r="174" spans="1:16" ht="14.4" customHeight="1" x14ac:dyDescent="0.3">
      <c r="A174" s="660" t="s">
        <v>4395</v>
      </c>
      <c r="B174" s="661" t="s">
        <v>4396</v>
      </c>
      <c r="C174" s="661" t="s">
        <v>4603</v>
      </c>
      <c r="D174" s="661" t="s">
        <v>4605</v>
      </c>
      <c r="E174" s="664"/>
      <c r="F174" s="664"/>
      <c r="G174" s="661"/>
      <c r="H174" s="661"/>
      <c r="I174" s="664"/>
      <c r="J174" s="664"/>
      <c r="K174" s="661"/>
      <c r="L174" s="661"/>
      <c r="M174" s="664">
        <v>15</v>
      </c>
      <c r="N174" s="664">
        <v>149490.6</v>
      </c>
      <c r="O174" s="677"/>
      <c r="P174" s="665">
        <v>9966.0400000000009</v>
      </c>
    </row>
    <row r="175" spans="1:16" ht="14.4" customHeight="1" x14ac:dyDescent="0.3">
      <c r="A175" s="660" t="s">
        <v>4395</v>
      </c>
      <c r="B175" s="661" t="s">
        <v>4396</v>
      </c>
      <c r="C175" s="661" t="s">
        <v>4606</v>
      </c>
      <c r="D175" s="661" t="s">
        <v>1402</v>
      </c>
      <c r="E175" s="664"/>
      <c r="F175" s="664"/>
      <c r="G175" s="661"/>
      <c r="H175" s="661"/>
      <c r="I175" s="664"/>
      <c r="J175" s="664"/>
      <c r="K175" s="661"/>
      <c r="L175" s="661"/>
      <c r="M175" s="664">
        <v>56.33</v>
      </c>
      <c r="N175" s="664">
        <v>132317.36000000004</v>
      </c>
      <c r="O175" s="677"/>
      <c r="P175" s="665">
        <v>2348.9678679211797</v>
      </c>
    </row>
    <row r="176" spans="1:16" ht="14.4" customHeight="1" x14ac:dyDescent="0.3">
      <c r="A176" s="660" t="s">
        <v>4395</v>
      </c>
      <c r="B176" s="661" t="s">
        <v>4396</v>
      </c>
      <c r="C176" s="661" t="s">
        <v>4607</v>
      </c>
      <c r="D176" s="661" t="s">
        <v>598</v>
      </c>
      <c r="E176" s="664"/>
      <c r="F176" s="664"/>
      <c r="G176" s="661"/>
      <c r="H176" s="661"/>
      <c r="I176" s="664"/>
      <c r="J176" s="664"/>
      <c r="K176" s="661"/>
      <c r="L176" s="661"/>
      <c r="M176" s="664">
        <v>0.56000000000000005</v>
      </c>
      <c r="N176" s="664">
        <v>176.46</v>
      </c>
      <c r="O176" s="677"/>
      <c r="P176" s="665">
        <v>315.10714285714283</v>
      </c>
    </row>
    <row r="177" spans="1:16" ht="14.4" customHeight="1" x14ac:dyDescent="0.3">
      <c r="A177" s="660" t="s">
        <v>4395</v>
      </c>
      <c r="B177" s="661" t="s">
        <v>4396</v>
      </c>
      <c r="C177" s="661" t="s">
        <v>4608</v>
      </c>
      <c r="D177" s="661" t="s">
        <v>598</v>
      </c>
      <c r="E177" s="664"/>
      <c r="F177" s="664"/>
      <c r="G177" s="661"/>
      <c r="H177" s="661"/>
      <c r="I177" s="664"/>
      <c r="J177" s="664"/>
      <c r="K177" s="661"/>
      <c r="L177" s="661"/>
      <c r="M177" s="664">
        <v>13.91</v>
      </c>
      <c r="N177" s="664">
        <v>21917.43</v>
      </c>
      <c r="O177" s="677"/>
      <c r="P177" s="665">
        <v>1575.6599568655643</v>
      </c>
    </row>
    <row r="178" spans="1:16" ht="14.4" customHeight="1" x14ac:dyDescent="0.3">
      <c r="A178" s="660" t="s">
        <v>4395</v>
      </c>
      <c r="B178" s="661" t="s">
        <v>4396</v>
      </c>
      <c r="C178" s="661" t="s">
        <v>4609</v>
      </c>
      <c r="D178" s="661" t="s">
        <v>2644</v>
      </c>
      <c r="E178" s="664"/>
      <c r="F178" s="664"/>
      <c r="G178" s="661"/>
      <c r="H178" s="661"/>
      <c r="I178" s="664"/>
      <c r="J178" s="664"/>
      <c r="K178" s="661"/>
      <c r="L178" s="661"/>
      <c r="M178" s="664">
        <v>19.579999999999998</v>
      </c>
      <c r="N178" s="664">
        <v>6016.43</v>
      </c>
      <c r="O178" s="677"/>
      <c r="P178" s="665">
        <v>307.27425944841679</v>
      </c>
    </row>
    <row r="179" spans="1:16" ht="14.4" customHeight="1" x14ac:dyDescent="0.3">
      <c r="A179" s="660" t="s">
        <v>4395</v>
      </c>
      <c r="B179" s="661" t="s">
        <v>4396</v>
      </c>
      <c r="C179" s="661" t="s">
        <v>4610</v>
      </c>
      <c r="D179" s="661" t="s">
        <v>2644</v>
      </c>
      <c r="E179" s="664"/>
      <c r="F179" s="664"/>
      <c r="G179" s="661"/>
      <c r="H179" s="661"/>
      <c r="I179" s="664"/>
      <c r="J179" s="664"/>
      <c r="K179" s="661"/>
      <c r="L179" s="661"/>
      <c r="M179" s="664">
        <v>16.47</v>
      </c>
      <c r="N179" s="664">
        <v>12652.23</v>
      </c>
      <c r="O179" s="677"/>
      <c r="P179" s="665">
        <v>768.19854280510026</v>
      </c>
    </row>
    <row r="180" spans="1:16" ht="14.4" customHeight="1" x14ac:dyDescent="0.3">
      <c r="A180" s="660" t="s">
        <v>4395</v>
      </c>
      <c r="B180" s="661" t="s">
        <v>4396</v>
      </c>
      <c r="C180" s="661" t="s">
        <v>4611</v>
      </c>
      <c r="D180" s="661" t="s">
        <v>2526</v>
      </c>
      <c r="E180" s="664"/>
      <c r="F180" s="664"/>
      <c r="G180" s="661"/>
      <c r="H180" s="661"/>
      <c r="I180" s="664"/>
      <c r="J180" s="664"/>
      <c r="K180" s="661"/>
      <c r="L180" s="661"/>
      <c r="M180" s="664">
        <v>34.94</v>
      </c>
      <c r="N180" s="664">
        <v>2749086.88</v>
      </c>
      <c r="O180" s="677"/>
      <c r="P180" s="665">
        <v>78680.21980538065</v>
      </c>
    </row>
    <row r="181" spans="1:16" ht="14.4" customHeight="1" x14ac:dyDescent="0.3">
      <c r="A181" s="660" t="s">
        <v>4395</v>
      </c>
      <c r="B181" s="661" t="s">
        <v>4396</v>
      </c>
      <c r="C181" s="661" t="s">
        <v>4611</v>
      </c>
      <c r="D181" s="661" t="s">
        <v>4612</v>
      </c>
      <c r="E181" s="664"/>
      <c r="F181" s="664"/>
      <c r="G181" s="661"/>
      <c r="H181" s="661"/>
      <c r="I181" s="664"/>
      <c r="J181" s="664"/>
      <c r="K181" s="661"/>
      <c r="L181" s="661"/>
      <c r="M181" s="664">
        <v>-1.7763568394002505E-15</v>
      </c>
      <c r="N181" s="664">
        <v>2.3283064365386963E-10</v>
      </c>
      <c r="O181" s="677"/>
      <c r="P181" s="665">
        <v>-131072</v>
      </c>
    </row>
    <row r="182" spans="1:16" ht="14.4" customHeight="1" x14ac:dyDescent="0.3">
      <c r="A182" s="660" t="s">
        <v>4395</v>
      </c>
      <c r="B182" s="661" t="s">
        <v>4396</v>
      </c>
      <c r="C182" s="661" t="s">
        <v>4613</v>
      </c>
      <c r="D182" s="661" t="s">
        <v>1369</v>
      </c>
      <c r="E182" s="664"/>
      <c r="F182" s="664"/>
      <c r="G182" s="661"/>
      <c r="H182" s="661"/>
      <c r="I182" s="664"/>
      <c r="J182" s="664"/>
      <c r="K182" s="661"/>
      <c r="L182" s="661"/>
      <c r="M182" s="664">
        <v>51.72999999999999</v>
      </c>
      <c r="N182" s="664">
        <v>39109.61</v>
      </c>
      <c r="O182" s="677"/>
      <c r="P182" s="665">
        <v>756.03344287647417</v>
      </c>
    </row>
    <row r="183" spans="1:16" ht="14.4" customHeight="1" x14ac:dyDescent="0.3">
      <c r="A183" s="660" t="s">
        <v>4395</v>
      </c>
      <c r="B183" s="661" t="s">
        <v>4396</v>
      </c>
      <c r="C183" s="661" t="s">
        <v>4614</v>
      </c>
      <c r="D183" s="661" t="s">
        <v>1369</v>
      </c>
      <c r="E183" s="664"/>
      <c r="F183" s="664"/>
      <c r="G183" s="661"/>
      <c r="H183" s="661"/>
      <c r="I183" s="664"/>
      <c r="J183" s="664"/>
      <c r="K183" s="661"/>
      <c r="L183" s="661"/>
      <c r="M183" s="664">
        <v>6.11</v>
      </c>
      <c r="N183" s="664">
        <v>923.8599999999999</v>
      </c>
      <c r="O183" s="677"/>
      <c r="P183" s="665">
        <v>151.20458265139115</v>
      </c>
    </row>
    <row r="184" spans="1:16" ht="14.4" customHeight="1" x14ac:dyDescent="0.3">
      <c r="A184" s="660" t="s">
        <v>4395</v>
      </c>
      <c r="B184" s="661" t="s">
        <v>4396</v>
      </c>
      <c r="C184" s="661" t="s">
        <v>4615</v>
      </c>
      <c r="D184" s="661" t="s">
        <v>4436</v>
      </c>
      <c r="E184" s="664"/>
      <c r="F184" s="664"/>
      <c r="G184" s="661"/>
      <c r="H184" s="661"/>
      <c r="I184" s="664"/>
      <c r="J184" s="664"/>
      <c r="K184" s="661"/>
      <c r="L184" s="661"/>
      <c r="M184" s="664">
        <v>0</v>
      </c>
      <c r="N184" s="664">
        <v>-2.3283064365386963E-10</v>
      </c>
      <c r="O184" s="677"/>
      <c r="P184" s="665"/>
    </row>
    <row r="185" spans="1:16" ht="14.4" customHeight="1" x14ac:dyDescent="0.3">
      <c r="A185" s="660" t="s">
        <v>4395</v>
      </c>
      <c r="B185" s="661" t="s">
        <v>4396</v>
      </c>
      <c r="C185" s="661" t="s">
        <v>4615</v>
      </c>
      <c r="D185" s="661" t="s">
        <v>4616</v>
      </c>
      <c r="E185" s="664"/>
      <c r="F185" s="664"/>
      <c r="G185" s="661"/>
      <c r="H185" s="661"/>
      <c r="I185" s="664"/>
      <c r="J185" s="664"/>
      <c r="K185" s="661"/>
      <c r="L185" s="661"/>
      <c r="M185" s="664">
        <v>78</v>
      </c>
      <c r="N185" s="664">
        <v>3329525.1600000006</v>
      </c>
      <c r="O185" s="677"/>
      <c r="P185" s="665">
        <v>42686.220000000008</v>
      </c>
    </row>
    <row r="186" spans="1:16" ht="14.4" customHeight="1" x14ac:dyDescent="0.3">
      <c r="A186" s="660" t="s">
        <v>4395</v>
      </c>
      <c r="B186" s="661" t="s">
        <v>4396</v>
      </c>
      <c r="C186" s="661" t="s">
        <v>4617</v>
      </c>
      <c r="D186" s="661" t="s">
        <v>1369</v>
      </c>
      <c r="E186" s="664"/>
      <c r="F186" s="664"/>
      <c r="G186" s="661"/>
      <c r="H186" s="661"/>
      <c r="I186" s="664"/>
      <c r="J186" s="664"/>
      <c r="K186" s="661"/>
      <c r="L186" s="661"/>
      <c r="M186" s="664">
        <v>3.2800000000000002</v>
      </c>
      <c r="N186" s="664">
        <v>247.95999999999998</v>
      </c>
      <c r="O186" s="677"/>
      <c r="P186" s="665">
        <v>75.597560975609738</v>
      </c>
    </row>
    <row r="187" spans="1:16" ht="14.4" customHeight="1" x14ac:dyDescent="0.3">
      <c r="A187" s="660" t="s">
        <v>4395</v>
      </c>
      <c r="B187" s="661" t="s">
        <v>4396</v>
      </c>
      <c r="C187" s="661" t="s">
        <v>4618</v>
      </c>
      <c r="D187" s="661" t="s">
        <v>2152</v>
      </c>
      <c r="E187" s="664"/>
      <c r="F187" s="664"/>
      <c r="G187" s="661"/>
      <c r="H187" s="661"/>
      <c r="I187" s="664"/>
      <c r="J187" s="664"/>
      <c r="K187" s="661"/>
      <c r="L187" s="661"/>
      <c r="M187" s="664">
        <v>27</v>
      </c>
      <c r="N187" s="664">
        <v>43262.1</v>
      </c>
      <c r="O187" s="677"/>
      <c r="P187" s="665">
        <v>1602.3</v>
      </c>
    </row>
    <row r="188" spans="1:16" ht="14.4" customHeight="1" x14ac:dyDescent="0.3">
      <c r="A188" s="660" t="s">
        <v>4395</v>
      </c>
      <c r="B188" s="661" t="s">
        <v>4396</v>
      </c>
      <c r="C188" s="661" t="s">
        <v>4619</v>
      </c>
      <c r="D188" s="661" t="s">
        <v>1402</v>
      </c>
      <c r="E188" s="664"/>
      <c r="F188" s="664"/>
      <c r="G188" s="661"/>
      <c r="H188" s="661"/>
      <c r="I188" s="664"/>
      <c r="J188" s="664"/>
      <c r="K188" s="661"/>
      <c r="L188" s="661"/>
      <c r="M188" s="664">
        <v>68.739999999999995</v>
      </c>
      <c r="N188" s="664">
        <v>48440.090000000011</v>
      </c>
      <c r="O188" s="677"/>
      <c r="P188" s="665">
        <v>704.68562700029122</v>
      </c>
    </row>
    <row r="189" spans="1:16" ht="14.4" customHeight="1" x14ac:dyDescent="0.3">
      <c r="A189" s="660" t="s">
        <v>4395</v>
      </c>
      <c r="B189" s="661" t="s">
        <v>4396</v>
      </c>
      <c r="C189" s="661" t="s">
        <v>4620</v>
      </c>
      <c r="D189" s="661" t="s">
        <v>2532</v>
      </c>
      <c r="E189" s="664"/>
      <c r="F189" s="664"/>
      <c r="G189" s="661"/>
      <c r="H189" s="661"/>
      <c r="I189" s="664"/>
      <c r="J189" s="664"/>
      <c r="K189" s="661"/>
      <c r="L189" s="661"/>
      <c r="M189" s="664">
        <v>2.69</v>
      </c>
      <c r="N189" s="664">
        <v>23618.01</v>
      </c>
      <c r="O189" s="677"/>
      <c r="P189" s="665">
        <v>8779.9293680297396</v>
      </c>
    </row>
    <row r="190" spans="1:16" ht="14.4" customHeight="1" x14ac:dyDescent="0.3">
      <c r="A190" s="660" t="s">
        <v>4395</v>
      </c>
      <c r="B190" s="661" t="s">
        <v>4396</v>
      </c>
      <c r="C190" s="661" t="s">
        <v>4620</v>
      </c>
      <c r="D190" s="661" t="s">
        <v>4621</v>
      </c>
      <c r="E190" s="664"/>
      <c r="F190" s="664"/>
      <c r="G190" s="661"/>
      <c r="H190" s="661"/>
      <c r="I190" s="664"/>
      <c r="J190" s="664"/>
      <c r="K190" s="661"/>
      <c r="L190" s="661"/>
      <c r="M190" s="664">
        <v>0</v>
      </c>
      <c r="N190" s="664">
        <v>0</v>
      </c>
      <c r="O190" s="677"/>
      <c r="P190" s="665"/>
    </row>
    <row r="191" spans="1:16" ht="14.4" customHeight="1" x14ac:dyDescent="0.3">
      <c r="A191" s="660" t="s">
        <v>4395</v>
      </c>
      <c r="B191" s="661" t="s">
        <v>4396</v>
      </c>
      <c r="C191" s="661" t="s">
        <v>4622</v>
      </c>
      <c r="D191" s="661" t="s">
        <v>1402</v>
      </c>
      <c r="E191" s="664"/>
      <c r="F191" s="664"/>
      <c r="G191" s="661"/>
      <c r="H191" s="661"/>
      <c r="I191" s="664"/>
      <c r="J191" s="664"/>
      <c r="K191" s="661"/>
      <c r="L191" s="661"/>
      <c r="M191" s="664">
        <v>84.449999999999989</v>
      </c>
      <c r="N191" s="664">
        <v>297555.04999999993</v>
      </c>
      <c r="O191" s="677"/>
      <c r="P191" s="665">
        <v>3523.4464179988154</v>
      </c>
    </row>
    <row r="192" spans="1:16" ht="14.4" customHeight="1" x14ac:dyDescent="0.3">
      <c r="A192" s="660" t="s">
        <v>4395</v>
      </c>
      <c r="B192" s="661" t="s">
        <v>4396</v>
      </c>
      <c r="C192" s="661" t="s">
        <v>4623</v>
      </c>
      <c r="D192" s="661" t="s">
        <v>4584</v>
      </c>
      <c r="E192" s="664"/>
      <c r="F192" s="664"/>
      <c r="G192" s="661"/>
      <c r="H192" s="661"/>
      <c r="I192" s="664"/>
      <c r="J192" s="664"/>
      <c r="K192" s="661"/>
      <c r="L192" s="661"/>
      <c r="M192" s="664">
        <v>0</v>
      </c>
      <c r="N192" s="664">
        <v>0</v>
      </c>
      <c r="O192" s="677"/>
      <c r="P192" s="665"/>
    </row>
    <row r="193" spans="1:16" ht="14.4" customHeight="1" x14ac:dyDescent="0.3">
      <c r="A193" s="660" t="s">
        <v>4395</v>
      </c>
      <c r="B193" s="661" t="s">
        <v>4396</v>
      </c>
      <c r="C193" s="661" t="s">
        <v>4623</v>
      </c>
      <c r="D193" s="661" t="s">
        <v>2535</v>
      </c>
      <c r="E193" s="664"/>
      <c r="F193" s="664"/>
      <c r="G193" s="661"/>
      <c r="H193" s="661"/>
      <c r="I193" s="664"/>
      <c r="J193" s="664"/>
      <c r="K193" s="661"/>
      <c r="L193" s="661"/>
      <c r="M193" s="664">
        <v>12</v>
      </c>
      <c r="N193" s="664">
        <v>279614.28000000003</v>
      </c>
      <c r="O193" s="677"/>
      <c r="P193" s="665">
        <v>23301.190000000002</v>
      </c>
    </row>
    <row r="194" spans="1:16" ht="14.4" customHeight="1" x14ac:dyDescent="0.3">
      <c r="A194" s="660" t="s">
        <v>4395</v>
      </c>
      <c r="B194" s="661" t="s">
        <v>4396</v>
      </c>
      <c r="C194" s="661" t="s">
        <v>4624</v>
      </c>
      <c r="D194" s="661" t="s">
        <v>2404</v>
      </c>
      <c r="E194" s="664"/>
      <c r="F194" s="664"/>
      <c r="G194" s="661"/>
      <c r="H194" s="661"/>
      <c r="I194" s="664"/>
      <c r="J194" s="664"/>
      <c r="K194" s="661"/>
      <c r="L194" s="661"/>
      <c r="M194" s="664">
        <v>12</v>
      </c>
      <c r="N194" s="664">
        <v>91597.68</v>
      </c>
      <c r="O194" s="677"/>
      <c r="P194" s="665">
        <v>7633.1399999999994</v>
      </c>
    </row>
    <row r="195" spans="1:16" ht="14.4" customHeight="1" x14ac:dyDescent="0.3">
      <c r="A195" s="660" t="s">
        <v>4395</v>
      </c>
      <c r="B195" s="661" t="s">
        <v>4396</v>
      </c>
      <c r="C195" s="661" t="s">
        <v>4625</v>
      </c>
      <c r="D195" s="661" t="s">
        <v>4626</v>
      </c>
      <c r="E195" s="664"/>
      <c r="F195" s="664"/>
      <c r="G195" s="661"/>
      <c r="H195" s="661"/>
      <c r="I195" s="664"/>
      <c r="J195" s="664"/>
      <c r="K195" s="661"/>
      <c r="L195" s="661"/>
      <c r="M195" s="664">
        <v>4</v>
      </c>
      <c r="N195" s="664">
        <v>367695.35999999999</v>
      </c>
      <c r="O195" s="677"/>
      <c r="P195" s="665">
        <v>91923.839999999997</v>
      </c>
    </row>
    <row r="196" spans="1:16" ht="14.4" customHeight="1" x14ac:dyDescent="0.3">
      <c r="A196" s="660" t="s">
        <v>4395</v>
      </c>
      <c r="B196" s="661" t="s">
        <v>4396</v>
      </c>
      <c r="C196" s="661" t="s">
        <v>4625</v>
      </c>
      <c r="D196" s="661" t="s">
        <v>2523</v>
      </c>
      <c r="E196" s="664"/>
      <c r="F196" s="664"/>
      <c r="G196" s="661"/>
      <c r="H196" s="661"/>
      <c r="I196" s="664"/>
      <c r="J196" s="664"/>
      <c r="K196" s="661"/>
      <c r="L196" s="661"/>
      <c r="M196" s="664">
        <v>0</v>
      </c>
      <c r="N196" s="664">
        <v>-2.9103830456733704E-11</v>
      </c>
      <c r="O196" s="677"/>
      <c r="P196" s="665"/>
    </row>
    <row r="197" spans="1:16" ht="14.4" customHeight="1" x14ac:dyDescent="0.3">
      <c r="A197" s="660" t="s">
        <v>4395</v>
      </c>
      <c r="B197" s="661" t="s">
        <v>4627</v>
      </c>
      <c r="C197" s="661" t="s">
        <v>4628</v>
      </c>
      <c r="D197" s="661" t="s">
        <v>4629</v>
      </c>
      <c r="E197" s="664"/>
      <c r="F197" s="664"/>
      <c r="G197" s="661"/>
      <c r="H197" s="661"/>
      <c r="I197" s="664"/>
      <c r="J197" s="664"/>
      <c r="K197" s="661"/>
      <c r="L197" s="661"/>
      <c r="M197" s="664">
        <v>2</v>
      </c>
      <c r="N197" s="664">
        <v>3731.16</v>
      </c>
      <c r="O197" s="677"/>
      <c r="P197" s="665">
        <v>1865.58</v>
      </c>
    </row>
    <row r="198" spans="1:16" ht="14.4" customHeight="1" x14ac:dyDescent="0.3">
      <c r="A198" s="660" t="s">
        <v>4395</v>
      </c>
      <c r="B198" s="661" t="s">
        <v>4630</v>
      </c>
      <c r="C198" s="661" t="s">
        <v>4631</v>
      </c>
      <c r="D198" s="661" t="s">
        <v>4632</v>
      </c>
      <c r="E198" s="664">
        <v>74</v>
      </c>
      <c r="F198" s="664">
        <v>64158</v>
      </c>
      <c r="G198" s="661">
        <v>1</v>
      </c>
      <c r="H198" s="661">
        <v>867</v>
      </c>
      <c r="I198" s="664">
        <v>80</v>
      </c>
      <c r="J198" s="664">
        <v>69360</v>
      </c>
      <c r="K198" s="661">
        <v>1.0810810810810811</v>
      </c>
      <c r="L198" s="661">
        <v>867</v>
      </c>
      <c r="M198" s="664">
        <v>57</v>
      </c>
      <c r="N198" s="664">
        <v>49419</v>
      </c>
      <c r="O198" s="677">
        <v>0.77027027027027029</v>
      </c>
      <c r="P198" s="665">
        <v>867</v>
      </c>
    </row>
    <row r="199" spans="1:16" ht="14.4" customHeight="1" x14ac:dyDescent="0.3">
      <c r="A199" s="660" t="s">
        <v>4395</v>
      </c>
      <c r="B199" s="661" t="s">
        <v>4630</v>
      </c>
      <c r="C199" s="661" t="s">
        <v>4633</v>
      </c>
      <c r="D199" s="661" t="s">
        <v>4634</v>
      </c>
      <c r="E199" s="664">
        <v>1</v>
      </c>
      <c r="F199" s="664">
        <v>4531</v>
      </c>
      <c r="G199" s="661">
        <v>1</v>
      </c>
      <c r="H199" s="661">
        <v>4531</v>
      </c>
      <c r="I199" s="664"/>
      <c r="J199" s="664"/>
      <c r="K199" s="661"/>
      <c r="L199" s="661"/>
      <c r="M199" s="664"/>
      <c r="N199" s="664"/>
      <c r="O199" s="677"/>
      <c r="P199" s="665"/>
    </row>
    <row r="200" spans="1:16" ht="14.4" customHeight="1" x14ac:dyDescent="0.3">
      <c r="A200" s="660" t="s">
        <v>4395</v>
      </c>
      <c r="B200" s="661" t="s">
        <v>4630</v>
      </c>
      <c r="C200" s="661" t="s">
        <v>4635</v>
      </c>
      <c r="D200" s="661" t="s">
        <v>4636</v>
      </c>
      <c r="E200" s="664"/>
      <c r="F200" s="664"/>
      <c r="G200" s="661"/>
      <c r="H200" s="661"/>
      <c r="I200" s="664"/>
      <c r="J200" s="664"/>
      <c r="K200" s="661"/>
      <c r="L200" s="661"/>
      <c r="M200" s="664">
        <v>7</v>
      </c>
      <c r="N200" s="664">
        <v>6748</v>
      </c>
      <c r="O200" s="677"/>
      <c r="P200" s="665">
        <v>964</v>
      </c>
    </row>
    <row r="201" spans="1:16" ht="14.4" customHeight="1" x14ac:dyDescent="0.3">
      <c r="A201" s="660" t="s">
        <v>4395</v>
      </c>
      <c r="B201" s="661" t="s">
        <v>4637</v>
      </c>
      <c r="C201" s="661" t="s">
        <v>4638</v>
      </c>
      <c r="D201" s="661" t="s">
        <v>4639</v>
      </c>
      <c r="E201" s="664">
        <v>11</v>
      </c>
      <c r="F201" s="664">
        <v>3047</v>
      </c>
      <c r="G201" s="661">
        <v>1</v>
      </c>
      <c r="H201" s="661">
        <v>277</v>
      </c>
      <c r="I201" s="664">
        <v>8</v>
      </c>
      <c r="J201" s="664">
        <v>2216</v>
      </c>
      <c r="K201" s="661">
        <v>0.72727272727272729</v>
      </c>
      <c r="L201" s="661">
        <v>277</v>
      </c>
      <c r="M201" s="664">
        <v>5</v>
      </c>
      <c r="N201" s="664">
        <v>1400</v>
      </c>
      <c r="O201" s="677">
        <v>0.45946832950443056</v>
      </c>
      <c r="P201" s="665">
        <v>280</v>
      </c>
    </row>
    <row r="202" spans="1:16" ht="14.4" customHeight="1" x14ac:dyDescent="0.3">
      <c r="A202" s="660" t="s">
        <v>4395</v>
      </c>
      <c r="B202" s="661" t="s">
        <v>4637</v>
      </c>
      <c r="C202" s="661" t="s">
        <v>4640</v>
      </c>
      <c r="D202" s="661" t="s">
        <v>4641</v>
      </c>
      <c r="E202" s="664">
        <v>130</v>
      </c>
      <c r="F202" s="664">
        <v>14560</v>
      </c>
      <c r="G202" s="661">
        <v>1</v>
      </c>
      <c r="H202" s="661">
        <v>112</v>
      </c>
      <c r="I202" s="664">
        <v>135</v>
      </c>
      <c r="J202" s="664">
        <v>15120</v>
      </c>
      <c r="K202" s="661">
        <v>1.0384615384615385</v>
      </c>
      <c r="L202" s="661">
        <v>112</v>
      </c>
      <c r="M202" s="664">
        <v>120</v>
      </c>
      <c r="N202" s="664">
        <v>13560</v>
      </c>
      <c r="O202" s="677">
        <v>0.93131868131868134</v>
      </c>
      <c r="P202" s="665">
        <v>113</v>
      </c>
    </row>
    <row r="203" spans="1:16" ht="14.4" customHeight="1" x14ac:dyDescent="0.3">
      <c r="A203" s="660" t="s">
        <v>4395</v>
      </c>
      <c r="B203" s="661" t="s">
        <v>4637</v>
      </c>
      <c r="C203" s="661" t="s">
        <v>4642</v>
      </c>
      <c r="D203" s="661" t="s">
        <v>4643</v>
      </c>
      <c r="E203" s="664">
        <v>358</v>
      </c>
      <c r="F203" s="664">
        <v>55848</v>
      </c>
      <c r="G203" s="661">
        <v>1</v>
      </c>
      <c r="H203" s="661">
        <v>156</v>
      </c>
      <c r="I203" s="664">
        <v>345</v>
      </c>
      <c r="J203" s="664">
        <v>53820</v>
      </c>
      <c r="K203" s="661">
        <v>0.96368715083798884</v>
      </c>
      <c r="L203" s="661">
        <v>156</v>
      </c>
      <c r="M203" s="664">
        <v>281</v>
      </c>
      <c r="N203" s="664">
        <v>40464</v>
      </c>
      <c r="O203" s="677">
        <v>0.72453803180060161</v>
      </c>
      <c r="P203" s="665">
        <v>144</v>
      </c>
    </row>
    <row r="204" spans="1:16" ht="14.4" customHeight="1" x14ac:dyDescent="0.3">
      <c r="A204" s="660" t="s">
        <v>4395</v>
      </c>
      <c r="B204" s="661" t="s">
        <v>4637</v>
      </c>
      <c r="C204" s="661" t="s">
        <v>4644</v>
      </c>
      <c r="D204" s="661" t="s">
        <v>4645</v>
      </c>
      <c r="E204" s="664"/>
      <c r="F204" s="664"/>
      <c r="G204" s="661"/>
      <c r="H204" s="661"/>
      <c r="I204" s="664"/>
      <c r="J204" s="664"/>
      <c r="K204" s="661"/>
      <c r="L204" s="661"/>
      <c r="M204" s="664">
        <v>1</v>
      </c>
      <c r="N204" s="664">
        <v>189</v>
      </c>
      <c r="O204" s="677"/>
      <c r="P204" s="665">
        <v>189</v>
      </c>
    </row>
    <row r="205" spans="1:16" ht="14.4" customHeight="1" x14ac:dyDescent="0.3">
      <c r="A205" s="660" t="s">
        <v>4395</v>
      </c>
      <c r="B205" s="661" t="s">
        <v>4637</v>
      </c>
      <c r="C205" s="661" t="s">
        <v>4646</v>
      </c>
      <c r="D205" s="661" t="s">
        <v>4647</v>
      </c>
      <c r="E205" s="664">
        <v>1229</v>
      </c>
      <c r="F205" s="664">
        <v>41786</v>
      </c>
      <c r="G205" s="661">
        <v>1</v>
      </c>
      <c r="H205" s="661">
        <v>34</v>
      </c>
      <c r="I205" s="664">
        <v>1366</v>
      </c>
      <c r="J205" s="664">
        <v>46444</v>
      </c>
      <c r="K205" s="661">
        <v>1.111472742066721</v>
      </c>
      <c r="L205" s="661">
        <v>34</v>
      </c>
      <c r="M205" s="664">
        <v>880</v>
      </c>
      <c r="N205" s="664">
        <v>30800</v>
      </c>
      <c r="O205" s="677">
        <v>0.73708897716938693</v>
      </c>
      <c r="P205" s="665">
        <v>35</v>
      </c>
    </row>
    <row r="206" spans="1:16" ht="14.4" customHeight="1" x14ac:dyDescent="0.3">
      <c r="A206" s="660" t="s">
        <v>4395</v>
      </c>
      <c r="B206" s="661" t="s">
        <v>4637</v>
      </c>
      <c r="C206" s="661" t="s">
        <v>4648</v>
      </c>
      <c r="D206" s="661" t="s">
        <v>4649</v>
      </c>
      <c r="E206" s="664"/>
      <c r="F206" s="664"/>
      <c r="G206" s="661"/>
      <c r="H206" s="661"/>
      <c r="I206" s="664"/>
      <c r="J206" s="664"/>
      <c r="K206" s="661"/>
      <c r="L206" s="661"/>
      <c r="M206" s="664">
        <v>1</v>
      </c>
      <c r="N206" s="664">
        <v>5</v>
      </c>
      <c r="O206" s="677"/>
      <c r="P206" s="665">
        <v>5</v>
      </c>
    </row>
    <row r="207" spans="1:16" ht="14.4" customHeight="1" x14ac:dyDescent="0.3">
      <c r="A207" s="660" t="s">
        <v>4395</v>
      </c>
      <c r="B207" s="661" t="s">
        <v>4637</v>
      </c>
      <c r="C207" s="661" t="s">
        <v>4650</v>
      </c>
      <c r="D207" s="661" t="s">
        <v>4651</v>
      </c>
      <c r="E207" s="664">
        <v>1</v>
      </c>
      <c r="F207" s="664">
        <v>5</v>
      </c>
      <c r="G207" s="661">
        <v>1</v>
      </c>
      <c r="H207" s="661">
        <v>5</v>
      </c>
      <c r="I207" s="664"/>
      <c r="J207" s="664"/>
      <c r="K207" s="661"/>
      <c r="L207" s="661"/>
      <c r="M207" s="664"/>
      <c r="N207" s="664"/>
      <c r="O207" s="677"/>
      <c r="P207" s="665"/>
    </row>
    <row r="208" spans="1:16" ht="14.4" customHeight="1" x14ac:dyDescent="0.3">
      <c r="A208" s="660" t="s">
        <v>4395</v>
      </c>
      <c r="B208" s="661" t="s">
        <v>4637</v>
      </c>
      <c r="C208" s="661" t="s">
        <v>4652</v>
      </c>
      <c r="D208" s="661" t="s">
        <v>4653</v>
      </c>
      <c r="E208" s="664">
        <v>844</v>
      </c>
      <c r="F208" s="664">
        <v>137572</v>
      </c>
      <c r="G208" s="661">
        <v>1</v>
      </c>
      <c r="H208" s="661">
        <v>163</v>
      </c>
      <c r="I208" s="664">
        <v>910</v>
      </c>
      <c r="J208" s="664">
        <v>148330</v>
      </c>
      <c r="K208" s="661">
        <v>1.0781990521327014</v>
      </c>
      <c r="L208" s="661">
        <v>163</v>
      </c>
      <c r="M208" s="664">
        <v>1113</v>
      </c>
      <c r="N208" s="664">
        <v>183645</v>
      </c>
      <c r="O208" s="677">
        <v>1.3349009972959613</v>
      </c>
      <c r="P208" s="665">
        <v>165</v>
      </c>
    </row>
    <row r="209" spans="1:16" ht="14.4" customHeight="1" x14ac:dyDescent="0.3">
      <c r="A209" s="660" t="s">
        <v>4395</v>
      </c>
      <c r="B209" s="661" t="s">
        <v>4637</v>
      </c>
      <c r="C209" s="661" t="s">
        <v>4654</v>
      </c>
      <c r="D209" s="661" t="s">
        <v>4655</v>
      </c>
      <c r="E209" s="664">
        <v>3</v>
      </c>
      <c r="F209" s="664">
        <v>0</v>
      </c>
      <c r="G209" s="661"/>
      <c r="H209" s="661">
        <v>0</v>
      </c>
      <c r="I209" s="664">
        <v>5</v>
      </c>
      <c r="J209" s="664">
        <v>0</v>
      </c>
      <c r="K209" s="661"/>
      <c r="L209" s="661">
        <v>0</v>
      </c>
      <c r="M209" s="664"/>
      <c r="N209" s="664"/>
      <c r="O209" s="677"/>
      <c r="P209" s="665"/>
    </row>
    <row r="210" spans="1:16" ht="14.4" customHeight="1" x14ac:dyDescent="0.3">
      <c r="A210" s="660" t="s">
        <v>4395</v>
      </c>
      <c r="B210" s="661" t="s">
        <v>4637</v>
      </c>
      <c r="C210" s="661" t="s">
        <v>4656</v>
      </c>
      <c r="D210" s="661" t="s">
        <v>4657</v>
      </c>
      <c r="E210" s="664">
        <v>481</v>
      </c>
      <c r="F210" s="664">
        <v>0</v>
      </c>
      <c r="G210" s="661"/>
      <c r="H210" s="661">
        <v>0</v>
      </c>
      <c r="I210" s="664">
        <v>418</v>
      </c>
      <c r="J210" s="664">
        <v>0</v>
      </c>
      <c r="K210" s="661"/>
      <c r="L210" s="661">
        <v>0</v>
      </c>
      <c r="M210" s="664">
        <v>458</v>
      </c>
      <c r="N210" s="664">
        <v>0</v>
      </c>
      <c r="O210" s="677"/>
      <c r="P210" s="665">
        <v>0</v>
      </c>
    </row>
    <row r="211" spans="1:16" ht="14.4" customHeight="1" x14ac:dyDescent="0.3">
      <c r="A211" s="660" t="s">
        <v>4395</v>
      </c>
      <c r="B211" s="661" t="s">
        <v>4637</v>
      </c>
      <c r="C211" s="661" t="s">
        <v>4658</v>
      </c>
      <c r="D211" s="661" t="s">
        <v>4659</v>
      </c>
      <c r="E211" s="664">
        <v>1074</v>
      </c>
      <c r="F211" s="664">
        <v>111696</v>
      </c>
      <c r="G211" s="661">
        <v>1</v>
      </c>
      <c r="H211" s="661">
        <v>104</v>
      </c>
      <c r="I211" s="664">
        <v>987</v>
      </c>
      <c r="J211" s="664">
        <v>102648</v>
      </c>
      <c r="K211" s="661">
        <v>0.91899441340782118</v>
      </c>
      <c r="L211" s="661">
        <v>104</v>
      </c>
      <c r="M211" s="664">
        <v>900</v>
      </c>
      <c r="N211" s="664">
        <v>95400</v>
      </c>
      <c r="O211" s="677">
        <v>0.85410399656209712</v>
      </c>
      <c r="P211" s="665">
        <v>106</v>
      </c>
    </row>
    <row r="212" spans="1:16" ht="14.4" customHeight="1" x14ac:dyDescent="0.3">
      <c r="A212" s="660" t="s">
        <v>4395</v>
      </c>
      <c r="B212" s="661" t="s">
        <v>4637</v>
      </c>
      <c r="C212" s="661" t="s">
        <v>4660</v>
      </c>
      <c r="D212" s="661" t="s">
        <v>4661</v>
      </c>
      <c r="E212" s="664">
        <v>1576</v>
      </c>
      <c r="F212" s="664">
        <v>0</v>
      </c>
      <c r="G212" s="661"/>
      <c r="H212" s="661">
        <v>0</v>
      </c>
      <c r="I212" s="664">
        <v>1972</v>
      </c>
      <c r="J212" s="664">
        <v>0</v>
      </c>
      <c r="K212" s="661"/>
      <c r="L212" s="661">
        <v>0</v>
      </c>
      <c r="M212" s="664">
        <v>1859</v>
      </c>
      <c r="N212" s="664">
        <v>0</v>
      </c>
      <c r="O212" s="677"/>
      <c r="P212" s="665">
        <v>0</v>
      </c>
    </row>
    <row r="213" spans="1:16" ht="14.4" customHeight="1" x14ac:dyDescent="0.3">
      <c r="A213" s="660" t="s">
        <v>4395</v>
      </c>
      <c r="B213" s="661" t="s">
        <v>4637</v>
      </c>
      <c r="C213" s="661" t="s">
        <v>4662</v>
      </c>
      <c r="D213" s="661" t="s">
        <v>4663</v>
      </c>
      <c r="E213" s="664">
        <v>439</v>
      </c>
      <c r="F213" s="664">
        <v>15365</v>
      </c>
      <c r="G213" s="661">
        <v>1</v>
      </c>
      <c r="H213" s="661">
        <v>35</v>
      </c>
      <c r="I213" s="664">
        <v>564</v>
      </c>
      <c r="J213" s="664">
        <v>19740</v>
      </c>
      <c r="K213" s="661">
        <v>1.284738041002278</v>
      </c>
      <c r="L213" s="661">
        <v>35</v>
      </c>
      <c r="M213" s="664">
        <v>453</v>
      </c>
      <c r="N213" s="664">
        <v>16308</v>
      </c>
      <c r="O213" s="677">
        <v>1.061373250894891</v>
      </c>
      <c r="P213" s="665">
        <v>36</v>
      </c>
    </row>
    <row r="214" spans="1:16" ht="14.4" customHeight="1" x14ac:dyDescent="0.3">
      <c r="A214" s="660" t="s">
        <v>4395</v>
      </c>
      <c r="B214" s="661" t="s">
        <v>4637</v>
      </c>
      <c r="C214" s="661" t="s">
        <v>4664</v>
      </c>
      <c r="D214" s="661" t="s">
        <v>4665</v>
      </c>
      <c r="E214" s="664">
        <v>2</v>
      </c>
      <c r="F214" s="664">
        <v>162</v>
      </c>
      <c r="G214" s="661">
        <v>1</v>
      </c>
      <c r="H214" s="661">
        <v>81</v>
      </c>
      <c r="I214" s="664">
        <v>2</v>
      </c>
      <c r="J214" s="664">
        <v>162</v>
      </c>
      <c r="K214" s="661">
        <v>1</v>
      </c>
      <c r="L214" s="661">
        <v>81</v>
      </c>
      <c r="M214" s="664"/>
      <c r="N214" s="664"/>
      <c r="O214" s="677"/>
      <c r="P214" s="665"/>
    </row>
    <row r="215" spans="1:16" ht="14.4" customHeight="1" x14ac:dyDescent="0.3">
      <c r="A215" s="660" t="s">
        <v>4395</v>
      </c>
      <c r="B215" s="661" t="s">
        <v>4637</v>
      </c>
      <c r="C215" s="661" t="s">
        <v>4666</v>
      </c>
      <c r="D215" s="661" t="s">
        <v>4667</v>
      </c>
      <c r="E215" s="664">
        <v>150</v>
      </c>
      <c r="F215" s="664">
        <v>4500</v>
      </c>
      <c r="G215" s="661">
        <v>1</v>
      </c>
      <c r="H215" s="661">
        <v>30</v>
      </c>
      <c r="I215" s="664">
        <v>237</v>
      </c>
      <c r="J215" s="664">
        <v>7110</v>
      </c>
      <c r="K215" s="661">
        <v>1.58</v>
      </c>
      <c r="L215" s="661">
        <v>30</v>
      </c>
      <c r="M215" s="664">
        <v>265</v>
      </c>
      <c r="N215" s="664">
        <v>8215</v>
      </c>
      <c r="O215" s="677">
        <v>1.8255555555555556</v>
      </c>
      <c r="P215" s="665">
        <v>31</v>
      </c>
    </row>
    <row r="216" spans="1:16" ht="14.4" customHeight="1" x14ac:dyDescent="0.3">
      <c r="A216" s="660" t="s">
        <v>4395</v>
      </c>
      <c r="B216" s="661" t="s">
        <v>4637</v>
      </c>
      <c r="C216" s="661" t="s">
        <v>4668</v>
      </c>
      <c r="D216" s="661" t="s">
        <v>4669</v>
      </c>
      <c r="E216" s="664">
        <v>347</v>
      </c>
      <c r="F216" s="664">
        <v>48927</v>
      </c>
      <c r="G216" s="661">
        <v>1</v>
      </c>
      <c r="H216" s="661">
        <v>141</v>
      </c>
      <c r="I216" s="664">
        <v>321</v>
      </c>
      <c r="J216" s="664">
        <v>45261</v>
      </c>
      <c r="K216" s="661">
        <v>0.9250720461095101</v>
      </c>
      <c r="L216" s="661">
        <v>141</v>
      </c>
      <c r="M216" s="664">
        <v>334</v>
      </c>
      <c r="N216" s="664">
        <v>43086</v>
      </c>
      <c r="O216" s="677">
        <v>0.88061806364583972</v>
      </c>
      <c r="P216" s="665">
        <v>129</v>
      </c>
    </row>
    <row r="217" spans="1:16" ht="14.4" customHeight="1" x14ac:dyDescent="0.3">
      <c r="A217" s="660" t="s">
        <v>4395</v>
      </c>
      <c r="B217" s="661" t="s">
        <v>4637</v>
      </c>
      <c r="C217" s="661" t="s">
        <v>4670</v>
      </c>
      <c r="D217" s="661" t="s">
        <v>4671</v>
      </c>
      <c r="E217" s="664"/>
      <c r="F217" s="664"/>
      <c r="G217" s="661"/>
      <c r="H217" s="661"/>
      <c r="I217" s="664">
        <v>1</v>
      </c>
      <c r="J217" s="664">
        <v>0</v>
      </c>
      <c r="K217" s="661"/>
      <c r="L217" s="661">
        <v>0</v>
      </c>
      <c r="M217" s="664"/>
      <c r="N217" s="664"/>
      <c r="O217" s="677"/>
      <c r="P217" s="665"/>
    </row>
    <row r="218" spans="1:16" ht="14.4" customHeight="1" x14ac:dyDescent="0.3">
      <c r="A218" s="660" t="s">
        <v>4395</v>
      </c>
      <c r="B218" s="661" t="s">
        <v>4637</v>
      </c>
      <c r="C218" s="661" t="s">
        <v>4672</v>
      </c>
      <c r="D218" s="661" t="s">
        <v>4673</v>
      </c>
      <c r="E218" s="664">
        <v>342</v>
      </c>
      <c r="F218" s="664">
        <v>111834</v>
      </c>
      <c r="G218" s="661">
        <v>1</v>
      </c>
      <c r="H218" s="661">
        <v>327</v>
      </c>
      <c r="I218" s="664">
        <v>324</v>
      </c>
      <c r="J218" s="664">
        <v>105948</v>
      </c>
      <c r="K218" s="661">
        <v>0.94736842105263153</v>
      </c>
      <c r="L218" s="661">
        <v>327</v>
      </c>
      <c r="M218" s="664">
        <v>631</v>
      </c>
      <c r="N218" s="664">
        <v>208861</v>
      </c>
      <c r="O218" s="677">
        <v>1.867598404778511</v>
      </c>
      <c r="P218" s="665">
        <v>331</v>
      </c>
    </row>
    <row r="219" spans="1:16" ht="14.4" customHeight="1" x14ac:dyDescent="0.3">
      <c r="A219" s="660" t="s">
        <v>4395</v>
      </c>
      <c r="B219" s="661" t="s">
        <v>4637</v>
      </c>
      <c r="C219" s="661" t="s">
        <v>4674</v>
      </c>
      <c r="D219" s="661" t="s">
        <v>4675</v>
      </c>
      <c r="E219" s="664">
        <v>569</v>
      </c>
      <c r="F219" s="664">
        <v>31864</v>
      </c>
      <c r="G219" s="661">
        <v>1</v>
      </c>
      <c r="H219" s="661">
        <v>56</v>
      </c>
      <c r="I219" s="664">
        <v>472</v>
      </c>
      <c r="J219" s="664">
        <v>26432</v>
      </c>
      <c r="K219" s="661">
        <v>0.82952548330404219</v>
      </c>
      <c r="L219" s="661">
        <v>56</v>
      </c>
      <c r="M219" s="664">
        <v>261</v>
      </c>
      <c r="N219" s="664">
        <v>14877</v>
      </c>
      <c r="O219" s="677">
        <v>0.46689053477278436</v>
      </c>
      <c r="P219" s="665">
        <v>57</v>
      </c>
    </row>
    <row r="220" spans="1:16" ht="14.4" customHeight="1" x14ac:dyDescent="0.3">
      <c r="A220" s="660" t="s">
        <v>4395</v>
      </c>
      <c r="B220" s="661" t="s">
        <v>4637</v>
      </c>
      <c r="C220" s="661" t="s">
        <v>4676</v>
      </c>
      <c r="D220" s="661" t="s">
        <v>4677</v>
      </c>
      <c r="E220" s="664">
        <v>64</v>
      </c>
      <c r="F220" s="664">
        <v>41280</v>
      </c>
      <c r="G220" s="661">
        <v>1</v>
      </c>
      <c r="H220" s="661">
        <v>645</v>
      </c>
      <c r="I220" s="664">
        <v>183</v>
      </c>
      <c r="J220" s="664">
        <v>118035</v>
      </c>
      <c r="K220" s="661">
        <v>2.859375</v>
      </c>
      <c r="L220" s="661">
        <v>645</v>
      </c>
      <c r="M220" s="664">
        <v>117</v>
      </c>
      <c r="N220" s="664">
        <v>76401</v>
      </c>
      <c r="O220" s="677">
        <v>1.8507994186046512</v>
      </c>
      <c r="P220" s="665">
        <v>653</v>
      </c>
    </row>
    <row r="221" spans="1:16" ht="14.4" customHeight="1" x14ac:dyDescent="0.3">
      <c r="A221" s="660" t="s">
        <v>4395</v>
      </c>
      <c r="B221" s="661" t="s">
        <v>4637</v>
      </c>
      <c r="C221" s="661" t="s">
        <v>4678</v>
      </c>
      <c r="D221" s="661" t="s">
        <v>4679</v>
      </c>
      <c r="E221" s="664">
        <v>7</v>
      </c>
      <c r="F221" s="664">
        <v>784</v>
      </c>
      <c r="G221" s="661">
        <v>1</v>
      </c>
      <c r="H221" s="661">
        <v>112</v>
      </c>
      <c r="I221" s="664">
        <v>28</v>
      </c>
      <c r="J221" s="664">
        <v>3136</v>
      </c>
      <c r="K221" s="661">
        <v>4</v>
      </c>
      <c r="L221" s="661">
        <v>112</v>
      </c>
      <c r="M221" s="664">
        <v>22</v>
      </c>
      <c r="N221" s="664">
        <v>2508</v>
      </c>
      <c r="O221" s="677">
        <v>3.1989795918367347</v>
      </c>
      <c r="P221" s="665">
        <v>114</v>
      </c>
    </row>
    <row r="222" spans="1:16" ht="14.4" customHeight="1" x14ac:dyDescent="0.3">
      <c r="A222" s="660" t="s">
        <v>4395</v>
      </c>
      <c r="B222" s="661" t="s">
        <v>4637</v>
      </c>
      <c r="C222" s="661" t="s">
        <v>4680</v>
      </c>
      <c r="D222" s="661" t="s">
        <v>4681</v>
      </c>
      <c r="E222" s="664">
        <v>5</v>
      </c>
      <c r="F222" s="664">
        <v>1835</v>
      </c>
      <c r="G222" s="661">
        <v>1</v>
      </c>
      <c r="H222" s="661">
        <v>367</v>
      </c>
      <c r="I222" s="664"/>
      <c r="J222" s="664"/>
      <c r="K222" s="661"/>
      <c r="L222" s="661"/>
      <c r="M222" s="664"/>
      <c r="N222" s="664"/>
      <c r="O222" s="677"/>
      <c r="P222" s="665"/>
    </row>
    <row r="223" spans="1:16" ht="14.4" customHeight="1" x14ac:dyDescent="0.3">
      <c r="A223" s="660" t="s">
        <v>4682</v>
      </c>
      <c r="B223" s="661" t="s">
        <v>4396</v>
      </c>
      <c r="C223" s="661" t="s">
        <v>4397</v>
      </c>
      <c r="D223" s="661" t="s">
        <v>4398</v>
      </c>
      <c r="E223" s="664">
        <v>22.7</v>
      </c>
      <c r="F223" s="664">
        <v>2069.09</v>
      </c>
      <c r="G223" s="661">
        <v>1</v>
      </c>
      <c r="H223" s="661">
        <v>91.14933920704847</v>
      </c>
      <c r="I223" s="664">
        <v>20</v>
      </c>
      <c r="J223" s="664">
        <v>1130.96</v>
      </c>
      <c r="K223" s="661">
        <v>0.54659777970025469</v>
      </c>
      <c r="L223" s="661">
        <v>56.548000000000002</v>
      </c>
      <c r="M223" s="664">
        <v>15.3</v>
      </c>
      <c r="N223" s="664">
        <v>827.7700000000001</v>
      </c>
      <c r="O223" s="677">
        <v>0.40006476277010666</v>
      </c>
      <c r="P223" s="665">
        <v>54.102614379084969</v>
      </c>
    </row>
    <row r="224" spans="1:16" ht="14.4" customHeight="1" x14ac:dyDescent="0.3">
      <c r="A224" s="660" t="s">
        <v>4682</v>
      </c>
      <c r="B224" s="661" t="s">
        <v>4396</v>
      </c>
      <c r="C224" s="661" t="s">
        <v>4399</v>
      </c>
      <c r="D224" s="661" t="s">
        <v>4400</v>
      </c>
      <c r="E224" s="664">
        <v>5.0199999999999996</v>
      </c>
      <c r="F224" s="664">
        <v>610.17999999999995</v>
      </c>
      <c r="G224" s="661">
        <v>1</v>
      </c>
      <c r="H224" s="661">
        <v>121.54980079681275</v>
      </c>
      <c r="I224" s="664">
        <v>9.9</v>
      </c>
      <c r="J224" s="664">
        <v>1120.6799999999998</v>
      </c>
      <c r="K224" s="661">
        <v>1.836638369005867</v>
      </c>
      <c r="L224" s="661">
        <v>113.19999999999997</v>
      </c>
      <c r="M224" s="664">
        <v>4.4000000000000004</v>
      </c>
      <c r="N224" s="664">
        <v>476.32</v>
      </c>
      <c r="O224" s="677">
        <v>0.78062211150807959</v>
      </c>
      <c r="P224" s="665">
        <v>108.25454545454545</v>
      </c>
    </row>
    <row r="225" spans="1:16" ht="14.4" customHeight="1" x14ac:dyDescent="0.3">
      <c r="A225" s="660" t="s">
        <v>4682</v>
      </c>
      <c r="B225" s="661" t="s">
        <v>4396</v>
      </c>
      <c r="C225" s="661" t="s">
        <v>4401</v>
      </c>
      <c r="D225" s="661" t="s">
        <v>4402</v>
      </c>
      <c r="E225" s="664"/>
      <c r="F225" s="664"/>
      <c r="G225" s="661"/>
      <c r="H225" s="661"/>
      <c r="I225" s="664">
        <v>0.1</v>
      </c>
      <c r="J225" s="664">
        <v>15.79</v>
      </c>
      <c r="K225" s="661"/>
      <c r="L225" s="661">
        <v>157.89999999999998</v>
      </c>
      <c r="M225" s="664"/>
      <c r="N225" s="664"/>
      <c r="O225" s="677"/>
      <c r="P225" s="665"/>
    </row>
    <row r="226" spans="1:16" ht="14.4" customHeight="1" x14ac:dyDescent="0.3">
      <c r="A226" s="660" t="s">
        <v>4682</v>
      </c>
      <c r="B226" s="661" t="s">
        <v>4396</v>
      </c>
      <c r="C226" s="661" t="s">
        <v>4403</v>
      </c>
      <c r="D226" s="661" t="s">
        <v>4404</v>
      </c>
      <c r="E226" s="664">
        <v>8.5</v>
      </c>
      <c r="F226" s="664">
        <v>32.130000000000003</v>
      </c>
      <c r="G226" s="661">
        <v>1</v>
      </c>
      <c r="H226" s="661">
        <v>3.7800000000000002</v>
      </c>
      <c r="I226" s="664"/>
      <c r="J226" s="664"/>
      <c r="K226" s="661"/>
      <c r="L226" s="661"/>
      <c r="M226" s="664"/>
      <c r="N226" s="664"/>
      <c r="O226" s="677"/>
      <c r="P226" s="665"/>
    </row>
    <row r="227" spans="1:16" ht="14.4" customHeight="1" x14ac:dyDescent="0.3">
      <c r="A227" s="660" t="s">
        <v>4682</v>
      </c>
      <c r="B227" s="661" t="s">
        <v>4396</v>
      </c>
      <c r="C227" s="661" t="s">
        <v>4406</v>
      </c>
      <c r="D227" s="661" t="s">
        <v>4407</v>
      </c>
      <c r="E227" s="664"/>
      <c r="F227" s="664"/>
      <c r="G227" s="661"/>
      <c r="H227" s="661"/>
      <c r="I227" s="664">
        <v>1</v>
      </c>
      <c r="J227" s="664">
        <v>11.7</v>
      </c>
      <c r="K227" s="661"/>
      <c r="L227" s="661">
        <v>11.7</v>
      </c>
      <c r="M227" s="664">
        <v>0.6</v>
      </c>
      <c r="N227" s="664">
        <v>6.72</v>
      </c>
      <c r="O227" s="677"/>
      <c r="P227" s="665">
        <v>11.2</v>
      </c>
    </row>
    <row r="228" spans="1:16" ht="14.4" customHeight="1" x14ac:dyDescent="0.3">
      <c r="A228" s="660" t="s">
        <v>4682</v>
      </c>
      <c r="B228" s="661" t="s">
        <v>4396</v>
      </c>
      <c r="C228" s="661" t="s">
        <v>4408</v>
      </c>
      <c r="D228" s="661" t="s">
        <v>4409</v>
      </c>
      <c r="E228" s="664">
        <v>16.899999999999999</v>
      </c>
      <c r="F228" s="664">
        <v>3334.3700000000008</v>
      </c>
      <c r="G228" s="661">
        <v>1</v>
      </c>
      <c r="H228" s="661">
        <v>197.30000000000007</v>
      </c>
      <c r="I228" s="664">
        <v>23.7</v>
      </c>
      <c r="J228" s="664">
        <v>4676.01</v>
      </c>
      <c r="K228" s="661">
        <v>1.4023668639053253</v>
      </c>
      <c r="L228" s="661">
        <v>197.3</v>
      </c>
      <c r="M228" s="664">
        <v>14.1</v>
      </c>
      <c r="N228" s="664">
        <v>2660.68</v>
      </c>
      <c r="O228" s="677">
        <v>0.79795583573508611</v>
      </c>
      <c r="P228" s="665">
        <v>188.70070921985814</v>
      </c>
    </row>
    <row r="229" spans="1:16" ht="14.4" customHeight="1" x14ac:dyDescent="0.3">
      <c r="A229" s="660" t="s">
        <v>4682</v>
      </c>
      <c r="B229" s="661" t="s">
        <v>4396</v>
      </c>
      <c r="C229" s="661" t="s">
        <v>4412</v>
      </c>
      <c r="D229" s="661" t="s">
        <v>4413</v>
      </c>
      <c r="E229" s="664">
        <v>5</v>
      </c>
      <c r="F229" s="664">
        <v>33368.959999999999</v>
      </c>
      <c r="G229" s="661">
        <v>1</v>
      </c>
      <c r="H229" s="661">
        <v>6673.7919999999995</v>
      </c>
      <c r="I229" s="664">
        <v>6</v>
      </c>
      <c r="J229" s="664">
        <v>50053.440000000002</v>
      </c>
      <c r="K229" s="661">
        <v>1.5</v>
      </c>
      <c r="L229" s="661">
        <v>8342.24</v>
      </c>
      <c r="M229" s="664">
        <v>10</v>
      </c>
      <c r="N229" s="664">
        <v>79795.399999999994</v>
      </c>
      <c r="O229" s="677">
        <v>2.3913061719634054</v>
      </c>
      <c r="P229" s="665">
        <v>7979.5399999999991</v>
      </c>
    </row>
    <row r="230" spans="1:16" ht="14.4" customHeight="1" x14ac:dyDescent="0.3">
      <c r="A230" s="660" t="s">
        <v>4682</v>
      </c>
      <c r="B230" s="661" t="s">
        <v>4396</v>
      </c>
      <c r="C230" s="661" t="s">
        <v>4416</v>
      </c>
      <c r="D230" s="661" t="s">
        <v>4417</v>
      </c>
      <c r="E230" s="664">
        <v>2</v>
      </c>
      <c r="F230" s="664">
        <v>85.4</v>
      </c>
      <c r="G230" s="661">
        <v>1</v>
      </c>
      <c r="H230" s="661">
        <v>42.7</v>
      </c>
      <c r="I230" s="664"/>
      <c r="J230" s="664"/>
      <c r="K230" s="661"/>
      <c r="L230" s="661"/>
      <c r="M230" s="664"/>
      <c r="N230" s="664"/>
      <c r="O230" s="677"/>
      <c r="P230" s="665"/>
    </row>
    <row r="231" spans="1:16" ht="14.4" customHeight="1" x14ac:dyDescent="0.3">
      <c r="A231" s="660" t="s">
        <v>4682</v>
      </c>
      <c r="B231" s="661" t="s">
        <v>4396</v>
      </c>
      <c r="C231" s="661" t="s">
        <v>4683</v>
      </c>
      <c r="D231" s="661" t="s">
        <v>4419</v>
      </c>
      <c r="E231" s="664">
        <v>2</v>
      </c>
      <c r="F231" s="664">
        <v>280.18</v>
      </c>
      <c r="G231" s="661">
        <v>1</v>
      </c>
      <c r="H231" s="661">
        <v>140.09</v>
      </c>
      <c r="I231" s="664"/>
      <c r="J231" s="664"/>
      <c r="K231" s="661"/>
      <c r="L231" s="661"/>
      <c r="M231" s="664"/>
      <c r="N231" s="664"/>
      <c r="O231" s="677"/>
      <c r="P231" s="665"/>
    </row>
    <row r="232" spans="1:16" ht="14.4" customHeight="1" x14ac:dyDescent="0.3">
      <c r="A232" s="660" t="s">
        <v>4682</v>
      </c>
      <c r="B232" s="661" t="s">
        <v>4396</v>
      </c>
      <c r="C232" s="661" t="s">
        <v>4418</v>
      </c>
      <c r="D232" s="661" t="s">
        <v>4419</v>
      </c>
      <c r="E232" s="664">
        <v>3.5</v>
      </c>
      <c r="F232" s="664">
        <v>980.62</v>
      </c>
      <c r="G232" s="661">
        <v>1</v>
      </c>
      <c r="H232" s="661">
        <v>280.17714285714288</v>
      </c>
      <c r="I232" s="664"/>
      <c r="J232" s="664"/>
      <c r="K232" s="661"/>
      <c r="L232" s="661"/>
      <c r="M232" s="664"/>
      <c r="N232" s="664"/>
      <c r="O232" s="677"/>
      <c r="P232" s="665"/>
    </row>
    <row r="233" spans="1:16" ht="14.4" customHeight="1" x14ac:dyDescent="0.3">
      <c r="A233" s="660" t="s">
        <v>4682</v>
      </c>
      <c r="B233" s="661" t="s">
        <v>4396</v>
      </c>
      <c r="C233" s="661" t="s">
        <v>4420</v>
      </c>
      <c r="D233" s="661" t="s">
        <v>4421</v>
      </c>
      <c r="E233" s="664">
        <v>14</v>
      </c>
      <c r="F233" s="664">
        <v>139889.18000000002</v>
      </c>
      <c r="G233" s="661">
        <v>1</v>
      </c>
      <c r="H233" s="661">
        <v>9992.084285714287</v>
      </c>
      <c r="I233" s="664">
        <v>12</v>
      </c>
      <c r="J233" s="664">
        <v>95068.56</v>
      </c>
      <c r="K233" s="661">
        <v>0.67959909408290176</v>
      </c>
      <c r="L233" s="661">
        <v>7922.38</v>
      </c>
      <c r="M233" s="664">
        <v>10</v>
      </c>
      <c r="N233" s="664">
        <v>75779.299999999988</v>
      </c>
      <c r="O233" s="677">
        <v>0.54170951606121343</v>
      </c>
      <c r="P233" s="665">
        <v>7577.9299999999985</v>
      </c>
    </row>
    <row r="234" spans="1:16" ht="14.4" customHeight="1" x14ac:dyDescent="0.3">
      <c r="A234" s="660" t="s">
        <v>4682</v>
      </c>
      <c r="B234" s="661" t="s">
        <v>4396</v>
      </c>
      <c r="C234" s="661" t="s">
        <v>4422</v>
      </c>
      <c r="D234" s="661" t="s">
        <v>4423</v>
      </c>
      <c r="E234" s="664">
        <v>71.75</v>
      </c>
      <c r="F234" s="664">
        <v>4901.7300000000014</v>
      </c>
      <c r="G234" s="661">
        <v>1</v>
      </c>
      <c r="H234" s="661">
        <v>68.316794425087124</v>
      </c>
      <c r="I234" s="664"/>
      <c r="J234" s="664"/>
      <c r="K234" s="661"/>
      <c r="L234" s="661"/>
      <c r="M234" s="664"/>
      <c r="N234" s="664"/>
      <c r="O234" s="677"/>
      <c r="P234" s="665"/>
    </row>
    <row r="235" spans="1:16" ht="14.4" customHeight="1" x14ac:dyDescent="0.3">
      <c r="A235" s="660" t="s">
        <v>4682</v>
      </c>
      <c r="B235" s="661" t="s">
        <v>4396</v>
      </c>
      <c r="C235" s="661" t="s">
        <v>4424</v>
      </c>
      <c r="D235" s="661" t="s">
        <v>4423</v>
      </c>
      <c r="E235" s="664">
        <v>51.179999999999993</v>
      </c>
      <c r="F235" s="664">
        <v>6766.26</v>
      </c>
      <c r="G235" s="661">
        <v>1</v>
      </c>
      <c r="H235" s="661">
        <v>132.20515826494727</v>
      </c>
      <c r="I235" s="664"/>
      <c r="J235" s="664"/>
      <c r="K235" s="661"/>
      <c r="L235" s="661"/>
      <c r="M235" s="664"/>
      <c r="N235" s="664"/>
      <c r="O235" s="677"/>
      <c r="P235" s="665"/>
    </row>
    <row r="236" spans="1:16" ht="14.4" customHeight="1" x14ac:dyDescent="0.3">
      <c r="A236" s="660" t="s">
        <v>4682</v>
      </c>
      <c r="B236" s="661" t="s">
        <v>4396</v>
      </c>
      <c r="C236" s="661" t="s">
        <v>4425</v>
      </c>
      <c r="D236" s="661" t="s">
        <v>4423</v>
      </c>
      <c r="E236" s="664">
        <v>96.240000000000009</v>
      </c>
      <c r="F236" s="664">
        <v>69412.569999999992</v>
      </c>
      <c r="G236" s="661">
        <v>1</v>
      </c>
      <c r="H236" s="661">
        <v>721.24449293433065</v>
      </c>
      <c r="I236" s="664"/>
      <c r="J236" s="664"/>
      <c r="K236" s="661"/>
      <c r="L236" s="661"/>
      <c r="M236" s="664"/>
      <c r="N236" s="664"/>
      <c r="O236" s="677"/>
      <c r="P236" s="665"/>
    </row>
    <row r="237" spans="1:16" ht="14.4" customHeight="1" x14ac:dyDescent="0.3">
      <c r="A237" s="660" t="s">
        <v>4682</v>
      </c>
      <c r="B237" s="661" t="s">
        <v>4396</v>
      </c>
      <c r="C237" s="661" t="s">
        <v>4426</v>
      </c>
      <c r="D237" s="661" t="s">
        <v>2368</v>
      </c>
      <c r="E237" s="664">
        <v>4</v>
      </c>
      <c r="F237" s="664">
        <v>121509.4</v>
      </c>
      <c r="G237" s="661">
        <v>1</v>
      </c>
      <c r="H237" s="661">
        <v>30377.35</v>
      </c>
      <c r="I237" s="664">
        <v>8</v>
      </c>
      <c r="J237" s="664">
        <v>243018.8</v>
      </c>
      <c r="K237" s="661">
        <v>2</v>
      </c>
      <c r="L237" s="661">
        <v>30377.35</v>
      </c>
      <c r="M237" s="664">
        <v>5</v>
      </c>
      <c r="N237" s="664">
        <v>143117.15000000002</v>
      </c>
      <c r="O237" s="677">
        <v>1.1778278059146043</v>
      </c>
      <c r="P237" s="665">
        <v>28623.430000000004</v>
      </c>
    </row>
    <row r="238" spans="1:16" ht="14.4" customHeight="1" x14ac:dyDescent="0.3">
      <c r="A238" s="660" t="s">
        <v>4682</v>
      </c>
      <c r="B238" s="661" t="s">
        <v>4396</v>
      </c>
      <c r="C238" s="661" t="s">
        <v>4427</v>
      </c>
      <c r="D238" s="661" t="s">
        <v>2413</v>
      </c>
      <c r="E238" s="664">
        <v>5</v>
      </c>
      <c r="F238" s="664">
        <v>169729.51</v>
      </c>
      <c r="G238" s="661">
        <v>1</v>
      </c>
      <c r="H238" s="661">
        <v>33945.902000000002</v>
      </c>
      <c r="I238" s="664">
        <v>7</v>
      </c>
      <c r="J238" s="664">
        <v>232214.78000000003</v>
      </c>
      <c r="K238" s="661">
        <v>1.3681461756414663</v>
      </c>
      <c r="L238" s="661">
        <v>33173.54</v>
      </c>
      <c r="M238" s="664">
        <v>11</v>
      </c>
      <c r="N238" s="664">
        <v>314865.09999999998</v>
      </c>
      <c r="O238" s="677">
        <v>1.8550993283371875</v>
      </c>
      <c r="P238" s="665">
        <v>28624.1</v>
      </c>
    </row>
    <row r="239" spans="1:16" ht="14.4" customHeight="1" x14ac:dyDescent="0.3">
      <c r="A239" s="660" t="s">
        <v>4682</v>
      </c>
      <c r="B239" s="661" t="s">
        <v>4396</v>
      </c>
      <c r="C239" s="661" t="s">
        <v>4429</v>
      </c>
      <c r="D239" s="661" t="s">
        <v>4430</v>
      </c>
      <c r="E239" s="664">
        <v>25.93</v>
      </c>
      <c r="F239" s="664">
        <v>37785.18</v>
      </c>
      <c r="G239" s="661">
        <v>1</v>
      </c>
      <c r="H239" s="661">
        <v>1457.1993829541073</v>
      </c>
      <c r="I239" s="664"/>
      <c r="J239" s="664"/>
      <c r="K239" s="661"/>
      <c r="L239" s="661"/>
      <c r="M239" s="664"/>
      <c r="N239" s="664"/>
      <c r="O239" s="677"/>
      <c r="P239" s="665"/>
    </row>
    <row r="240" spans="1:16" ht="14.4" customHeight="1" x14ac:dyDescent="0.3">
      <c r="A240" s="660" t="s">
        <v>4682</v>
      </c>
      <c r="B240" s="661" t="s">
        <v>4396</v>
      </c>
      <c r="C240" s="661" t="s">
        <v>4431</v>
      </c>
      <c r="D240" s="661" t="s">
        <v>4430</v>
      </c>
      <c r="E240" s="664">
        <v>9.36</v>
      </c>
      <c r="F240" s="664">
        <v>136393.25</v>
      </c>
      <c r="G240" s="661">
        <v>1</v>
      </c>
      <c r="H240" s="661">
        <v>14571.92841880342</v>
      </c>
      <c r="I240" s="664"/>
      <c r="J240" s="664"/>
      <c r="K240" s="661"/>
      <c r="L240" s="661"/>
      <c r="M240" s="664"/>
      <c r="N240" s="664"/>
      <c r="O240" s="677"/>
      <c r="P240" s="665"/>
    </row>
    <row r="241" spans="1:16" ht="14.4" customHeight="1" x14ac:dyDescent="0.3">
      <c r="A241" s="660" t="s">
        <v>4682</v>
      </c>
      <c r="B241" s="661" t="s">
        <v>4396</v>
      </c>
      <c r="C241" s="661" t="s">
        <v>4432</v>
      </c>
      <c r="D241" s="661" t="s">
        <v>2433</v>
      </c>
      <c r="E241" s="664">
        <v>5</v>
      </c>
      <c r="F241" s="664">
        <v>47344.860000000008</v>
      </c>
      <c r="G241" s="661">
        <v>1</v>
      </c>
      <c r="H241" s="661">
        <v>9468.9720000000016</v>
      </c>
      <c r="I241" s="664">
        <v>4</v>
      </c>
      <c r="J241" s="664">
        <v>31510.799999999999</v>
      </c>
      <c r="K241" s="661">
        <v>0.66555904907100782</v>
      </c>
      <c r="L241" s="661">
        <v>7877.7</v>
      </c>
      <c r="M241" s="664">
        <v>5</v>
      </c>
      <c r="N241" s="664">
        <v>37675.949999999997</v>
      </c>
      <c r="O241" s="677">
        <v>0.79577698613957226</v>
      </c>
      <c r="P241" s="665">
        <v>7535.19</v>
      </c>
    </row>
    <row r="242" spans="1:16" ht="14.4" customHeight="1" x14ac:dyDescent="0.3">
      <c r="A242" s="660" t="s">
        <v>4682</v>
      </c>
      <c r="B242" s="661" t="s">
        <v>4396</v>
      </c>
      <c r="C242" s="661" t="s">
        <v>4684</v>
      </c>
      <c r="D242" s="661" t="s">
        <v>4685</v>
      </c>
      <c r="E242" s="664">
        <v>1</v>
      </c>
      <c r="F242" s="664">
        <v>650.44000000000005</v>
      </c>
      <c r="G242" s="661">
        <v>1</v>
      </c>
      <c r="H242" s="661">
        <v>650.44000000000005</v>
      </c>
      <c r="I242" s="664"/>
      <c r="J242" s="664"/>
      <c r="K242" s="661"/>
      <c r="L242" s="661"/>
      <c r="M242" s="664"/>
      <c r="N242" s="664"/>
      <c r="O242" s="677"/>
      <c r="P242" s="665"/>
    </row>
    <row r="243" spans="1:16" ht="14.4" customHeight="1" x14ac:dyDescent="0.3">
      <c r="A243" s="660" t="s">
        <v>4682</v>
      </c>
      <c r="B243" s="661" t="s">
        <v>4396</v>
      </c>
      <c r="C243" s="661" t="s">
        <v>4443</v>
      </c>
      <c r="D243" s="661" t="s">
        <v>4444</v>
      </c>
      <c r="E243" s="664">
        <v>55</v>
      </c>
      <c r="F243" s="664">
        <v>383213.6</v>
      </c>
      <c r="G243" s="661">
        <v>1</v>
      </c>
      <c r="H243" s="661">
        <v>6967.5199999999995</v>
      </c>
      <c r="I243" s="664">
        <v>50</v>
      </c>
      <c r="J243" s="664">
        <v>348376</v>
      </c>
      <c r="K243" s="661">
        <v>0.90909090909090917</v>
      </c>
      <c r="L243" s="661">
        <v>6967.52</v>
      </c>
      <c r="M243" s="664"/>
      <c r="N243" s="664"/>
      <c r="O243" s="677"/>
      <c r="P243" s="665"/>
    </row>
    <row r="244" spans="1:16" ht="14.4" customHeight="1" x14ac:dyDescent="0.3">
      <c r="A244" s="660" t="s">
        <v>4682</v>
      </c>
      <c r="B244" s="661" t="s">
        <v>4396</v>
      </c>
      <c r="C244" s="661" t="s">
        <v>4447</v>
      </c>
      <c r="D244" s="661" t="s">
        <v>4448</v>
      </c>
      <c r="E244" s="664">
        <v>19</v>
      </c>
      <c r="F244" s="664">
        <v>211990.03</v>
      </c>
      <c r="G244" s="661">
        <v>1</v>
      </c>
      <c r="H244" s="661">
        <v>11157.37</v>
      </c>
      <c r="I244" s="664">
        <v>33</v>
      </c>
      <c r="J244" s="664">
        <v>366940.8600000001</v>
      </c>
      <c r="K244" s="661">
        <v>1.7309345161185179</v>
      </c>
      <c r="L244" s="661">
        <v>11119.420000000004</v>
      </c>
      <c r="M244" s="664">
        <v>35</v>
      </c>
      <c r="N244" s="664">
        <v>372258.95</v>
      </c>
      <c r="O244" s="677">
        <v>1.7560210260831606</v>
      </c>
      <c r="P244" s="665">
        <v>10635.970000000001</v>
      </c>
    </row>
    <row r="245" spans="1:16" ht="14.4" customHeight="1" x14ac:dyDescent="0.3">
      <c r="A245" s="660" t="s">
        <v>4682</v>
      </c>
      <c r="B245" s="661" t="s">
        <v>4396</v>
      </c>
      <c r="C245" s="661" t="s">
        <v>4449</v>
      </c>
      <c r="D245" s="661" t="s">
        <v>4450</v>
      </c>
      <c r="E245" s="664">
        <v>7</v>
      </c>
      <c r="F245" s="664">
        <v>173014.66</v>
      </c>
      <c r="G245" s="661">
        <v>1</v>
      </c>
      <c r="H245" s="661">
        <v>24716.38</v>
      </c>
      <c r="I245" s="664"/>
      <c r="J245" s="664"/>
      <c r="K245" s="661"/>
      <c r="L245" s="661"/>
      <c r="M245" s="664"/>
      <c r="N245" s="664"/>
      <c r="O245" s="677"/>
      <c r="P245" s="665"/>
    </row>
    <row r="246" spans="1:16" ht="14.4" customHeight="1" x14ac:dyDescent="0.3">
      <c r="A246" s="660" t="s">
        <v>4682</v>
      </c>
      <c r="B246" s="661" t="s">
        <v>4396</v>
      </c>
      <c r="C246" s="661" t="s">
        <v>4463</v>
      </c>
      <c r="D246" s="661" t="s">
        <v>4464</v>
      </c>
      <c r="E246" s="664">
        <v>19</v>
      </c>
      <c r="F246" s="664">
        <v>968.05000000000018</v>
      </c>
      <c r="G246" s="661">
        <v>1</v>
      </c>
      <c r="H246" s="661">
        <v>50.95000000000001</v>
      </c>
      <c r="I246" s="664">
        <v>37</v>
      </c>
      <c r="J246" s="664">
        <v>1885.1499999999999</v>
      </c>
      <c r="K246" s="661">
        <v>1.947368421052631</v>
      </c>
      <c r="L246" s="661">
        <v>50.949999999999996</v>
      </c>
      <c r="M246" s="664">
        <v>20</v>
      </c>
      <c r="N246" s="664">
        <v>974.80000000000007</v>
      </c>
      <c r="O246" s="677">
        <v>1.0069727803315944</v>
      </c>
      <c r="P246" s="665">
        <v>48.74</v>
      </c>
    </row>
    <row r="247" spans="1:16" ht="14.4" customHeight="1" x14ac:dyDescent="0.3">
      <c r="A247" s="660" t="s">
        <v>4682</v>
      </c>
      <c r="B247" s="661" t="s">
        <v>4396</v>
      </c>
      <c r="C247" s="661" t="s">
        <v>4465</v>
      </c>
      <c r="D247" s="661" t="s">
        <v>1194</v>
      </c>
      <c r="E247" s="664">
        <v>8.24</v>
      </c>
      <c r="F247" s="664">
        <v>2494.14</v>
      </c>
      <c r="G247" s="661">
        <v>1</v>
      </c>
      <c r="H247" s="661">
        <v>302.68689320388347</v>
      </c>
      <c r="I247" s="664"/>
      <c r="J247" s="664"/>
      <c r="K247" s="661"/>
      <c r="L247" s="661"/>
      <c r="M247" s="664">
        <v>55.139999999999993</v>
      </c>
      <c r="N247" s="664">
        <v>5833.14</v>
      </c>
      <c r="O247" s="677">
        <v>2.3387380018763984</v>
      </c>
      <c r="P247" s="665">
        <v>105.78781284004354</v>
      </c>
    </row>
    <row r="248" spans="1:16" ht="14.4" customHeight="1" x14ac:dyDescent="0.3">
      <c r="A248" s="660" t="s">
        <v>4682</v>
      </c>
      <c r="B248" s="661" t="s">
        <v>4396</v>
      </c>
      <c r="C248" s="661" t="s">
        <v>4466</v>
      </c>
      <c r="D248" s="661" t="s">
        <v>1194</v>
      </c>
      <c r="E248" s="664">
        <v>22.98</v>
      </c>
      <c r="F248" s="664">
        <v>34779.030000000006</v>
      </c>
      <c r="G248" s="661">
        <v>1</v>
      </c>
      <c r="H248" s="661">
        <v>1513.4477806788514</v>
      </c>
      <c r="I248" s="664"/>
      <c r="J248" s="664"/>
      <c r="K248" s="661"/>
      <c r="L248" s="661"/>
      <c r="M248" s="664">
        <v>79.569999999999993</v>
      </c>
      <c r="N248" s="664">
        <v>42090.83</v>
      </c>
      <c r="O248" s="677">
        <v>1.2102358806441695</v>
      </c>
      <c r="P248" s="665">
        <v>528.97863516400662</v>
      </c>
    </row>
    <row r="249" spans="1:16" ht="14.4" customHeight="1" x14ac:dyDescent="0.3">
      <c r="A249" s="660" t="s">
        <v>4682</v>
      </c>
      <c r="B249" s="661" t="s">
        <v>4396</v>
      </c>
      <c r="C249" s="661" t="s">
        <v>4468</v>
      </c>
      <c r="D249" s="661" t="s">
        <v>4384</v>
      </c>
      <c r="E249" s="664">
        <v>2</v>
      </c>
      <c r="F249" s="664">
        <v>9294.7800000000007</v>
      </c>
      <c r="G249" s="661">
        <v>1</v>
      </c>
      <c r="H249" s="661">
        <v>4647.3900000000003</v>
      </c>
      <c r="I249" s="664"/>
      <c r="J249" s="664"/>
      <c r="K249" s="661"/>
      <c r="L249" s="661"/>
      <c r="M249" s="664"/>
      <c r="N249" s="664"/>
      <c r="O249" s="677"/>
      <c r="P249" s="665"/>
    </row>
    <row r="250" spans="1:16" ht="14.4" customHeight="1" x14ac:dyDescent="0.3">
      <c r="A250" s="660" t="s">
        <v>4682</v>
      </c>
      <c r="B250" s="661" t="s">
        <v>4396</v>
      </c>
      <c r="C250" s="661" t="s">
        <v>4471</v>
      </c>
      <c r="D250" s="661" t="s">
        <v>4384</v>
      </c>
      <c r="E250" s="664">
        <v>44.449999999999989</v>
      </c>
      <c r="F250" s="664">
        <v>42478.99</v>
      </c>
      <c r="G250" s="661">
        <v>1</v>
      </c>
      <c r="H250" s="661">
        <v>955.65781777277857</v>
      </c>
      <c r="I250" s="664">
        <v>8.99</v>
      </c>
      <c r="J250" s="664">
        <v>8591.3799999999992</v>
      </c>
      <c r="K250" s="661">
        <v>0.20225010057913334</v>
      </c>
      <c r="L250" s="661">
        <v>955.65962180200211</v>
      </c>
      <c r="M250" s="664"/>
      <c r="N250" s="664"/>
      <c r="O250" s="677"/>
      <c r="P250" s="665"/>
    </row>
    <row r="251" spans="1:16" ht="14.4" customHeight="1" x14ac:dyDescent="0.3">
      <c r="A251" s="660" t="s">
        <v>4682</v>
      </c>
      <c r="B251" s="661" t="s">
        <v>4396</v>
      </c>
      <c r="C251" s="661" t="s">
        <v>4472</v>
      </c>
      <c r="D251" s="661" t="s">
        <v>4384</v>
      </c>
      <c r="E251" s="664">
        <v>43.16</v>
      </c>
      <c r="F251" s="664">
        <v>103116.13</v>
      </c>
      <c r="G251" s="661">
        <v>1</v>
      </c>
      <c r="H251" s="661">
        <v>2389.1596385542171</v>
      </c>
      <c r="I251" s="664">
        <v>6.5500000000000007</v>
      </c>
      <c r="J251" s="664">
        <v>15648.98</v>
      </c>
      <c r="K251" s="661">
        <v>0.15176073811148652</v>
      </c>
      <c r="L251" s="661">
        <v>2389.1572519083966</v>
      </c>
      <c r="M251" s="664"/>
      <c r="N251" s="664"/>
      <c r="O251" s="677"/>
      <c r="P251" s="665"/>
    </row>
    <row r="252" spans="1:16" ht="14.4" customHeight="1" x14ac:dyDescent="0.3">
      <c r="A252" s="660" t="s">
        <v>4682</v>
      </c>
      <c r="B252" s="661" t="s">
        <v>4396</v>
      </c>
      <c r="C252" s="661" t="s">
        <v>4473</v>
      </c>
      <c r="D252" s="661" t="s">
        <v>4423</v>
      </c>
      <c r="E252" s="664">
        <v>29.959999999999997</v>
      </c>
      <c r="F252" s="664">
        <v>1132.03</v>
      </c>
      <c r="G252" s="661">
        <v>1</v>
      </c>
      <c r="H252" s="661">
        <v>37.784712950600806</v>
      </c>
      <c r="I252" s="664"/>
      <c r="J252" s="664"/>
      <c r="K252" s="661"/>
      <c r="L252" s="661"/>
      <c r="M252" s="664"/>
      <c r="N252" s="664"/>
      <c r="O252" s="677"/>
      <c r="P252" s="665"/>
    </row>
    <row r="253" spans="1:16" ht="14.4" customHeight="1" x14ac:dyDescent="0.3">
      <c r="A253" s="660" t="s">
        <v>4682</v>
      </c>
      <c r="B253" s="661" t="s">
        <v>4396</v>
      </c>
      <c r="C253" s="661" t="s">
        <v>4474</v>
      </c>
      <c r="D253" s="661" t="s">
        <v>4475</v>
      </c>
      <c r="E253" s="664">
        <v>69</v>
      </c>
      <c r="F253" s="664">
        <v>227387.90999999997</v>
      </c>
      <c r="G253" s="661">
        <v>1</v>
      </c>
      <c r="H253" s="661">
        <v>3295.4769565217389</v>
      </c>
      <c r="I253" s="664">
        <v>81</v>
      </c>
      <c r="J253" s="664">
        <v>193222.26</v>
      </c>
      <c r="K253" s="661">
        <v>0.8497472886751104</v>
      </c>
      <c r="L253" s="661">
        <v>2385.46</v>
      </c>
      <c r="M253" s="664">
        <v>69</v>
      </c>
      <c r="N253" s="664">
        <v>157440.75</v>
      </c>
      <c r="O253" s="677">
        <v>0.6923883947919659</v>
      </c>
      <c r="P253" s="665">
        <v>2281.75</v>
      </c>
    </row>
    <row r="254" spans="1:16" ht="14.4" customHeight="1" x14ac:dyDescent="0.3">
      <c r="A254" s="660" t="s">
        <v>4682</v>
      </c>
      <c r="B254" s="661" t="s">
        <v>4396</v>
      </c>
      <c r="C254" s="661" t="s">
        <v>4686</v>
      </c>
      <c r="D254" s="661" t="s">
        <v>1071</v>
      </c>
      <c r="E254" s="664"/>
      <c r="F254" s="664"/>
      <c r="G254" s="661"/>
      <c r="H254" s="661"/>
      <c r="I254" s="664"/>
      <c r="J254" s="664"/>
      <c r="K254" s="661"/>
      <c r="L254" s="661"/>
      <c r="M254" s="664">
        <v>0.5</v>
      </c>
      <c r="N254" s="664">
        <v>39</v>
      </c>
      <c r="O254" s="677"/>
      <c r="P254" s="665">
        <v>78</v>
      </c>
    </row>
    <row r="255" spans="1:16" ht="14.4" customHeight="1" x14ac:dyDescent="0.3">
      <c r="A255" s="660" t="s">
        <v>4682</v>
      </c>
      <c r="B255" s="661" t="s">
        <v>4396</v>
      </c>
      <c r="C255" s="661" t="s">
        <v>4687</v>
      </c>
      <c r="D255" s="661" t="s">
        <v>4688</v>
      </c>
      <c r="E255" s="664">
        <v>1</v>
      </c>
      <c r="F255" s="664">
        <v>148.57</v>
      </c>
      <c r="G255" s="661">
        <v>1</v>
      </c>
      <c r="H255" s="661">
        <v>148.57</v>
      </c>
      <c r="I255" s="664"/>
      <c r="J255" s="664"/>
      <c r="K255" s="661"/>
      <c r="L255" s="661"/>
      <c r="M255" s="664"/>
      <c r="N255" s="664"/>
      <c r="O255" s="677"/>
      <c r="P255" s="665"/>
    </row>
    <row r="256" spans="1:16" ht="14.4" customHeight="1" x14ac:dyDescent="0.3">
      <c r="A256" s="660" t="s">
        <v>4682</v>
      </c>
      <c r="B256" s="661" t="s">
        <v>4396</v>
      </c>
      <c r="C256" s="661" t="s">
        <v>4476</v>
      </c>
      <c r="D256" s="661" t="s">
        <v>4477</v>
      </c>
      <c r="E256" s="664">
        <v>10</v>
      </c>
      <c r="F256" s="664">
        <v>14573.1</v>
      </c>
      <c r="G256" s="661">
        <v>1</v>
      </c>
      <c r="H256" s="661">
        <v>1457.31</v>
      </c>
      <c r="I256" s="664"/>
      <c r="J256" s="664"/>
      <c r="K256" s="661"/>
      <c r="L256" s="661"/>
      <c r="M256" s="664"/>
      <c r="N256" s="664"/>
      <c r="O256" s="677"/>
      <c r="P256" s="665"/>
    </row>
    <row r="257" spans="1:16" ht="14.4" customHeight="1" x14ac:dyDescent="0.3">
      <c r="A257" s="660" t="s">
        <v>4682</v>
      </c>
      <c r="B257" s="661" t="s">
        <v>4396</v>
      </c>
      <c r="C257" s="661" t="s">
        <v>4479</v>
      </c>
      <c r="D257" s="661" t="s">
        <v>816</v>
      </c>
      <c r="E257" s="664">
        <v>62.20000000000001</v>
      </c>
      <c r="F257" s="664">
        <v>4823.4700000000012</v>
      </c>
      <c r="G257" s="661">
        <v>1</v>
      </c>
      <c r="H257" s="661">
        <v>77.547749196141481</v>
      </c>
      <c r="I257" s="664">
        <v>66.900000000000006</v>
      </c>
      <c r="J257" s="664">
        <v>5188.0900000000011</v>
      </c>
      <c r="K257" s="661">
        <v>1.0755928823025747</v>
      </c>
      <c r="L257" s="661">
        <v>77.549925261584463</v>
      </c>
      <c r="M257" s="664">
        <v>47.79999999999999</v>
      </c>
      <c r="N257" s="664">
        <v>3381.85</v>
      </c>
      <c r="O257" s="677">
        <v>0.70112387969656675</v>
      </c>
      <c r="P257" s="665">
        <v>70.750000000000014</v>
      </c>
    </row>
    <row r="258" spans="1:16" ht="14.4" customHeight="1" x14ac:dyDescent="0.3">
      <c r="A258" s="660" t="s">
        <v>4682</v>
      </c>
      <c r="B258" s="661" t="s">
        <v>4396</v>
      </c>
      <c r="C258" s="661" t="s">
        <v>4480</v>
      </c>
      <c r="D258" s="661" t="s">
        <v>1097</v>
      </c>
      <c r="E258" s="664">
        <v>4.7300000000000004</v>
      </c>
      <c r="F258" s="664">
        <v>1608.61</v>
      </c>
      <c r="G258" s="661">
        <v>1</v>
      </c>
      <c r="H258" s="661">
        <v>340.08668076109933</v>
      </c>
      <c r="I258" s="664">
        <v>4.04</v>
      </c>
      <c r="J258" s="664">
        <v>1373.9499999999998</v>
      </c>
      <c r="K258" s="661">
        <v>0.85412250327922856</v>
      </c>
      <c r="L258" s="661">
        <v>340.08663366336629</v>
      </c>
      <c r="M258" s="664">
        <v>11.959999999999999</v>
      </c>
      <c r="N258" s="664">
        <v>5818.16</v>
      </c>
      <c r="O258" s="677">
        <v>3.6168866288286163</v>
      </c>
      <c r="P258" s="665">
        <v>486.46822742474922</v>
      </c>
    </row>
    <row r="259" spans="1:16" ht="14.4" customHeight="1" x14ac:dyDescent="0.3">
      <c r="A259" s="660" t="s">
        <v>4682</v>
      </c>
      <c r="B259" s="661" t="s">
        <v>4396</v>
      </c>
      <c r="C259" s="661" t="s">
        <v>4481</v>
      </c>
      <c r="D259" s="661" t="s">
        <v>1101</v>
      </c>
      <c r="E259" s="664">
        <v>17.16</v>
      </c>
      <c r="F259" s="664">
        <v>1458.9199999999998</v>
      </c>
      <c r="G259" s="661">
        <v>1</v>
      </c>
      <c r="H259" s="661">
        <v>85.018648018648008</v>
      </c>
      <c r="I259" s="664">
        <v>10.07</v>
      </c>
      <c r="J259" s="664">
        <v>856.13999999999987</v>
      </c>
      <c r="K259" s="661">
        <v>0.58683135470073755</v>
      </c>
      <c r="L259" s="661">
        <v>85.01886792452828</v>
      </c>
      <c r="M259" s="664">
        <v>13.75</v>
      </c>
      <c r="N259" s="664">
        <v>1672.1299999999999</v>
      </c>
      <c r="O259" s="677">
        <v>1.1461423518767309</v>
      </c>
      <c r="P259" s="665">
        <v>121.60945454545454</v>
      </c>
    </row>
    <row r="260" spans="1:16" ht="14.4" customHeight="1" x14ac:dyDescent="0.3">
      <c r="A260" s="660" t="s">
        <v>4682</v>
      </c>
      <c r="B260" s="661" t="s">
        <v>4396</v>
      </c>
      <c r="C260" s="661" t="s">
        <v>4482</v>
      </c>
      <c r="D260" s="661" t="s">
        <v>1105</v>
      </c>
      <c r="E260" s="664">
        <v>27.46</v>
      </c>
      <c r="F260" s="664">
        <v>4669.51</v>
      </c>
      <c r="G260" s="661">
        <v>1</v>
      </c>
      <c r="H260" s="661">
        <v>170.04770575382375</v>
      </c>
      <c r="I260" s="664">
        <v>30.689999999999998</v>
      </c>
      <c r="J260" s="664">
        <v>5218.75</v>
      </c>
      <c r="K260" s="661">
        <v>1.1176226199322841</v>
      </c>
      <c r="L260" s="661">
        <v>170.04724666014991</v>
      </c>
      <c r="M260" s="664">
        <v>27.08</v>
      </c>
      <c r="N260" s="664">
        <v>6586.85</v>
      </c>
      <c r="O260" s="677">
        <v>1.410608393600185</v>
      </c>
      <c r="P260" s="665">
        <v>243.23670605613</v>
      </c>
    </row>
    <row r="261" spans="1:16" ht="14.4" customHeight="1" x14ac:dyDescent="0.3">
      <c r="A261" s="660" t="s">
        <v>4682</v>
      </c>
      <c r="B261" s="661" t="s">
        <v>4396</v>
      </c>
      <c r="C261" s="661" t="s">
        <v>4483</v>
      </c>
      <c r="D261" s="661" t="s">
        <v>2871</v>
      </c>
      <c r="E261" s="664">
        <v>7</v>
      </c>
      <c r="F261" s="664">
        <v>438.9</v>
      </c>
      <c r="G261" s="661">
        <v>1</v>
      </c>
      <c r="H261" s="661">
        <v>62.699999999999996</v>
      </c>
      <c r="I261" s="664">
        <v>4.8</v>
      </c>
      <c r="J261" s="664">
        <v>300.95999999999998</v>
      </c>
      <c r="K261" s="661">
        <v>0.68571428571428572</v>
      </c>
      <c r="L261" s="661">
        <v>62.699999999999996</v>
      </c>
      <c r="M261" s="664">
        <v>0.2</v>
      </c>
      <c r="N261" s="664">
        <v>11.99</v>
      </c>
      <c r="O261" s="677">
        <v>2.7318295739348374E-2</v>
      </c>
      <c r="P261" s="665">
        <v>59.949999999999996</v>
      </c>
    </row>
    <row r="262" spans="1:16" ht="14.4" customHeight="1" x14ac:dyDescent="0.3">
      <c r="A262" s="660" t="s">
        <v>4682</v>
      </c>
      <c r="B262" s="661" t="s">
        <v>4396</v>
      </c>
      <c r="C262" s="661" t="s">
        <v>4484</v>
      </c>
      <c r="D262" s="661" t="s">
        <v>4485</v>
      </c>
      <c r="E262" s="664"/>
      <c r="F262" s="664"/>
      <c r="G262" s="661"/>
      <c r="H262" s="661"/>
      <c r="I262" s="664">
        <v>0.02</v>
      </c>
      <c r="J262" s="664">
        <v>7.71</v>
      </c>
      <c r="K262" s="661"/>
      <c r="L262" s="661">
        <v>385.5</v>
      </c>
      <c r="M262" s="664">
        <v>0.5</v>
      </c>
      <c r="N262" s="664">
        <v>128</v>
      </c>
      <c r="O262" s="677"/>
      <c r="P262" s="665">
        <v>256</v>
      </c>
    </row>
    <row r="263" spans="1:16" ht="14.4" customHeight="1" x14ac:dyDescent="0.3">
      <c r="A263" s="660" t="s">
        <v>4682</v>
      </c>
      <c r="B263" s="661" t="s">
        <v>4396</v>
      </c>
      <c r="C263" s="661" t="s">
        <v>4486</v>
      </c>
      <c r="D263" s="661" t="s">
        <v>4487</v>
      </c>
      <c r="E263" s="664">
        <v>21.499999999999993</v>
      </c>
      <c r="F263" s="664">
        <v>2635.8999999999996</v>
      </c>
      <c r="G263" s="661">
        <v>1</v>
      </c>
      <c r="H263" s="661">
        <v>122.60000000000002</v>
      </c>
      <c r="I263" s="664">
        <v>19.299999999999997</v>
      </c>
      <c r="J263" s="664">
        <v>2366.1800000000003</v>
      </c>
      <c r="K263" s="661">
        <v>0.89767441860465136</v>
      </c>
      <c r="L263" s="661">
        <v>122.60000000000004</v>
      </c>
      <c r="M263" s="664">
        <v>16.899999999999999</v>
      </c>
      <c r="N263" s="664">
        <v>1982.3700000000001</v>
      </c>
      <c r="O263" s="677">
        <v>0.75206570810728801</v>
      </c>
      <c r="P263" s="665">
        <v>117.30000000000001</v>
      </c>
    </row>
    <row r="264" spans="1:16" ht="14.4" customHeight="1" x14ac:dyDescent="0.3">
      <c r="A264" s="660" t="s">
        <v>4682</v>
      </c>
      <c r="B264" s="661" t="s">
        <v>4396</v>
      </c>
      <c r="C264" s="661" t="s">
        <v>4488</v>
      </c>
      <c r="D264" s="661" t="s">
        <v>2673</v>
      </c>
      <c r="E264" s="664">
        <v>16.599999999999998</v>
      </c>
      <c r="F264" s="664">
        <v>1081.4899999999998</v>
      </c>
      <c r="G264" s="661">
        <v>1</v>
      </c>
      <c r="H264" s="661">
        <v>65.149999999999991</v>
      </c>
      <c r="I264" s="664">
        <v>16.7</v>
      </c>
      <c r="J264" s="664">
        <v>1481.2900000000002</v>
      </c>
      <c r="K264" s="661">
        <v>1.3696751703668093</v>
      </c>
      <c r="L264" s="661">
        <v>88.700000000000017</v>
      </c>
      <c r="M264" s="664">
        <v>2.9000000000000004</v>
      </c>
      <c r="N264" s="664">
        <v>246.05999999999997</v>
      </c>
      <c r="O264" s="677">
        <v>0.22751944077152819</v>
      </c>
      <c r="P264" s="665">
        <v>84.848275862068945</v>
      </c>
    </row>
    <row r="265" spans="1:16" ht="14.4" customHeight="1" x14ac:dyDescent="0.3">
      <c r="A265" s="660" t="s">
        <v>4682</v>
      </c>
      <c r="B265" s="661" t="s">
        <v>4396</v>
      </c>
      <c r="C265" s="661" t="s">
        <v>4490</v>
      </c>
      <c r="D265" s="661" t="s">
        <v>4384</v>
      </c>
      <c r="E265" s="664">
        <v>10</v>
      </c>
      <c r="F265" s="664">
        <v>378.1</v>
      </c>
      <c r="G265" s="661">
        <v>1</v>
      </c>
      <c r="H265" s="661">
        <v>37.81</v>
      </c>
      <c r="I265" s="664">
        <v>23</v>
      </c>
      <c r="J265" s="664">
        <v>869.63000000000011</v>
      </c>
      <c r="K265" s="661">
        <v>2.3000000000000003</v>
      </c>
      <c r="L265" s="661">
        <v>37.81</v>
      </c>
      <c r="M265" s="664"/>
      <c r="N265" s="664"/>
      <c r="O265" s="677"/>
      <c r="P265" s="665"/>
    </row>
    <row r="266" spans="1:16" ht="14.4" customHeight="1" x14ac:dyDescent="0.3">
      <c r="A266" s="660" t="s">
        <v>4682</v>
      </c>
      <c r="B266" s="661" t="s">
        <v>4396</v>
      </c>
      <c r="C266" s="661" t="s">
        <v>4689</v>
      </c>
      <c r="D266" s="661" t="s">
        <v>610</v>
      </c>
      <c r="E266" s="664"/>
      <c r="F266" s="664"/>
      <c r="G266" s="661"/>
      <c r="H266" s="661"/>
      <c r="I266" s="664">
        <v>1</v>
      </c>
      <c r="J266" s="664">
        <v>15.12</v>
      </c>
      <c r="K266" s="661"/>
      <c r="L266" s="661">
        <v>15.12</v>
      </c>
      <c r="M266" s="664"/>
      <c r="N266" s="664"/>
      <c r="O266" s="677"/>
      <c r="P266" s="665"/>
    </row>
    <row r="267" spans="1:16" ht="14.4" customHeight="1" x14ac:dyDescent="0.3">
      <c r="A267" s="660" t="s">
        <v>4682</v>
      </c>
      <c r="B267" s="661" t="s">
        <v>4396</v>
      </c>
      <c r="C267" s="661" t="s">
        <v>4491</v>
      </c>
      <c r="D267" s="661" t="s">
        <v>4384</v>
      </c>
      <c r="E267" s="664">
        <v>16</v>
      </c>
      <c r="F267" s="664">
        <v>151.20000000000002</v>
      </c>
      <c r="G267" s="661">
        <v>1</v>
      </c>
      <c r="H267" s="661">
        <v>9.4500000000000011</v>
      </c>
      <c r="I267" s="664">
        <v>40</v>
      </c>
      <c r="J267" s="664">
        <v>377.99999999999994</v>
      </c>
      <c r="K267" s="661">
        <v>2.4999999999999996</v>
      </c>
      <c r="L267" s="661">
        <v>9.4499999999999993</v>
      </c>
      <c r="M267" s="664"/>
      <c r="N267" s="664"/>
      <c r="O267" s="677"/>
      <c r="P267" s="665"/>
    </row>
    <row r="268" spans="1:16" ht="14.4" customHeight="1" x14ac:dyDescent="0.3">
      <c r="A268" s="660" t="s">
        <v>4682</v>
      </c>
      <c r="B268" s="661" t="s">
        <v>4396</v>
      </c>
      <c r="C268" s="661" t="s">
        <v>4493</v>
      </c>
      <c r="D268" s="661" t="s">
        <v>2053</v>
      </c>
      <c r="E268" s="664"/>
      <c r="F268" s="664"/>
      <c r="G268" s="661"/>
      <c r="H268" s="661"/>
      <c r="I268" s="664"/>
      <c r="J268" s="664"/>
      <c r="K268" s="661"/>
      <c r="L268" s="661"/>
      <c r="M268" s="664">
        <v>0.3</v>
      </c>
      <c r="N268" s="664">
        <v>8900.2199999999993</v>
      </c>
      <c r="O268" s="677"/>
      <c r="P268" s="665">
        <v>29667.399999999998</v>
      </c>
    </row>
    <row r="269" spans="1:16" ht="14.4" customHeight="1" x14ac:dyDescent="0.3">
      <c r="A269" s="660" t="s">
        <v>4682</v>
      </c>
      <c r="B269" s="661" t="s">
        <v>4396</v>
      </c>
      <c r="C269" s="661" t="s">
        <v>4494</v>
      </c>
      <c r="D269" s="661" t="s">
        <v>1402</v>
      </c>
      <c r="E269" s="664"/>
      <c r="F269" s="664"/>
      <c r="G269" s="661"/>
      <c r="H269" s="661"/>
      <c r="I269" s="664"/>
      <c r="J269" s="664"/>
      <c r="K269" s="661"/>
      <c r="L269" s="661"/>
      <c r="M269" s="664">
        <v>18.23</v>
      </c>
      <c r="N269" s="664">
        <v>128464.95999999999</v>
      </c>
      <c r="O269" s="677"/>
      <c r="P269" s="665">
        <v>7046.8985189248488</v>
      </c>
    </row>
    <row r="270" spans="1:16" ht="14.4" customHeight="1" x14ac:dyDescent="0.3">
      <c r="A270" s="660" t="s">
        <v>4682</v>
      </c>
      <c r="B270" s="661" t="s">
        <v>4396</v>
      </c>
      <c r="C270" s="661" t="s">
        <v>4495</v>
      </c>
      <c r="D270" s="661" t="s">
        <v>4496</v>
      </c>
      <c r="E270" s="664">
        <v>36.76</v>
      </c>
      <c r="F270" s="664">
        <v>53019.619999999995</v>
      </c>
      <c r="G270" s="661">
        <v>1</v>
      </c>
      <c r="H270" s="661">
        <v>1442.3182807399346</v>
      </c>
      <c r="I270" s="664"/>
      <c r="J270" s="664"/>
      <c r="K270" s="661"/>
      <c r="L270" s="661"/>
      <c r="M270" s="664"/>
      <c r="N270" s="664"/>
      <c r="O270" s="677"/>
      <c r="P270" s="665"/>
    </row>
    <row r="271" spans="1:16" ht="14.4" customHeight="1" x14ac:dyDescent="0.3">
      <c r="A271" s="660" t="s">
        <v>4682</v>
      </c>
      <c r="B271" s="661" t="s">
        <v>4396</v>
      </c>
      <c r="C271" s="661" t="s">
        <v>4497</v>
      </c>
      <c r="D271" s="661" t="s">
        <v>4496</v>
      </c>
      <c r="E271" s="664">
        <v>15.13</v>
      </c>
      <c r="F271" s="664">
        <v>4579.68</v>
      </c>
      <c r="G271" s="661">
        <v>1</v>
      </c>
      <c r="H271" s="661">
        <v>302.68869795109055</v>
      </c>
      <c r="I271" s="664"/>
      <c r="J271" s="664"/>
      <c r="K271" s="661"/>
      <c r="L271" s="661"/>
      <c r="M271" s="664"/>
      <c r="N271" s="664"/>
      <c r="O271" s="677"/>
      <c r="P271" s="665"/>
    </row>
    <row r="272" spans="1:16" ht="14.4" customHeight="1" x14ac:dyDescent="0.3">
      <c r="A272" s="660" t="s">
        <v>4682</v>
      </c>
      <c r="B272" s="661" t="s">
        <v>4396</v>
      </c>
      <c r="C272" s="661" t="s">
        <v>4498</v>
      </c>
      <c r="D272" s="661" t="s">
        <v>4499</v>
      </c>
      <c r="E272" s="664">
        <v>4</v>
      </c>
      <c r="F272" s="664">
        <v>3822.64</v>
      </c>
      <c r="G272" s="661">
        <v>1</v>
      </c>
      <c r="H272" s="661">
        <v>955.66</v>
      </c>
      <c r="I272" s="664"/>
      <c r="J272" s="664"/>
      <c r="K272" s="661"/>
      <c r="L272" s="661"/>
      <c r="M272" s="664"/>
      <c r="N272" s="664"/>
      <c r="O272" s="677"/>
      <c r="P272" s="665"/>
    </row>
    <row r="273" spans="1:16" ht="14.4" customHeight="1" x14ac:dyDescent="0.3">
      <c r="A273" s="660" t="s">
        <v>4682</v>
      </c>
      <c r="B273" s="661" t="s">
        <v>4396</v>
      </c>
      <c r="C273" s="661" t="s">
        <v>4500</v>
      </c>
      <c r="D273" s="661" t="s">
        <v>2644</v>
      </c>
      <c r="E273" s="664">
        <v>16.939999999999998</v>
      </c>
      <c r="F273" s="664">
        <v>121416.57999999999</v>
      </c>
      <c r="G273" s="661">
        <v>1</v>
      </c>
      <c r="H273" s="661">
        <v>7167.4486422668242</v>
      </c>
      <c r="I273" s="664">
        <v>14.85</v>
      </c>
      <c r="J273" s="664">
        <v>106436.59</v>
      </c>
      <c r="K273" s="661">
        <v>0.87662319264798938</v>
      </c>
      <c r="L273" s="661">
        <v>7167.4471380471377</v>
      </c>
      <c r="M273" s="664">
        <v>11.74</v>
      </c>
      <c r="N273" s="664">
        <v>27055.86</v>
      </c>
      <c r="O273" s="677">
        <v>0.22283497031459792</v>
      </c>
      <c r="P273" s="665">
        <v>2304.587734241908</v>
      </c>
    </row>
    <row r="274" spans="1:16" ht="14.4" customHeight="1" x14ac:dyDescent="0.3">
      <c r="A274" s="660" t="s">
        <v>4682</v>
      </c>
      <c r="B274" s="661" t="s">
        <v>4396</v>
      </c>
      <c r="C274" s="661" t="s">
        <v>4501</v>
      </c>
      <c r="D274" s="661" t="s">
        <v>1219</v>
      </c>
      <c r="E274" s="664"/>
      <c r="F274" s="664"/>
      <c r="G274" s="661"/>
      <c r="H274" s="661"/>
      <c r="I274" s="664"/>
      <c r="J274" s="664"/>
      <c r="K274" s="661"/>
      <c r="L274" s="661"/>
      <c r="M274" s="664">
        <v>2</v>
      </c>
      <c r="N274" s="664">
        <v>1322.4</v>
      </c>
      <c r="O274" s="677"/>
      <c r="P274" s="665">
        <v>661.2</v>
      </c>
    </row>
    <row r="275" spans="1:16" ht="14.4" customHeight="1" x14ac:dyDescent="0.3">
      <c r="A275" s="660" t="s">
        <v>4682</v>
      </c>
      <c r="B275" s="661" t="s">
        <v>4396</v>
      </c>
      <c r="C275" s="661" t="s">
        <v>4502</v>
      </c>
      <c r="D275" s="661" t="s">
        <v>1219</v>
      </c>
      <c r="E275" s="664">
        <v>24.92</v>
      </c>
      <c r="F275" s="664">
        <v>6190.0899999999992</v>
      </c>
      <c r="G275" s="661">
        <v>1</v>
      </c>
      <c r="H275" s="661">
        <v>248.39847512038517</v>
      </c>
      <c r="I275" s="664"/>
      <c r="J275" s="664"/>
      <c r="K275" s="661"/>
      <c r="L275" s="661"/>
      <c r="M275" s="664">
        <v>36.94</v>
      </c>
      <c r="N275" s="664">
        <v>8141.2799999999988</v>
      </c>
      <c r="O275" s="677">
        <v>1.3152118951420739</v>
      </c>
      <c r="P275" s="665">
        <v>220.3919870059556</v>
      </c>
    </row>
    <row r="276" spans="1:16" ht="14.4" customHeight="1" x14ac:dyDescent="0.3">
      <c r="A276" s="660" t="s">
        <v>4682</v>
      </c>
      <c r="B276" s="661" t="s">
        <v>4396</v>
      </c>
      <c r="C276" s="661" t="s">
        <v>4503</v>
      </c>
      <c r="D276" s="661" t="s">
        <v>2433</v>
      </c>
      <c r="E276" s="664"/>
      <c r="F276" s="664"/>
      <c r="G276" s="661"/>
      <c r="H276" s="661"/>
      <c r="I276" s="664"/>
      <c r="J276" s="664"/>
      <c r="K276" s="661"/>
      <c r="L276" s="661"/>
      <c r="M276" s="664">
        <v>1</v>
      </c>
      <c r="N276" s="664">
        <v>7535.19</v>
      </c>
      <c r="O276" s="677"/>
      <c r="P276" s="665">
        <v>7535.19</v>
      </c>
    </row>
    <row r="277" spans="1:16" ht="14.4" customHeight="1" x14ac:dyDescent="0.3">
      <c r="A277" s="660" t="s">
        <v>4682</v>
      </c>
      <c r="B277" s="661" t="s">
        <v>4396</v>
      </c>
      <c r="C277" s="661" t="s">
        <v>4504</v>
      </c>
      <c r="D277" s="661" t="s">
        <v>1242</v>
      </c>
      <c r="E277" s="664">
        <v>2</v>
      </c>
      <c r="F277" s="664">
        <v>4523.3599999999997</v>
      </c>
      <c r="G277" s="661">
        <v>1</v>
      </c>
      <c r="H277" s="661">
        <v>2261.6799999999998</v>
      </c>
      <c r="I277" s="664"/>
      <c r="J277" s="664"/>
      <c r="K277" s="661"/>
      <c r="L277" s="661"/>
      <c r="M277" s="664">
        <v>1</v>
      </c>
      <c r="N277" s="664">
        <v>1096.18</v>
      </c>
      <c r="O277" s="677">
        <v>0.24233755438435148</v>
      </c>
      <c r="P277" s="665">
        <v>1096.18</v>
      </c>
    </row>
    <row r="278" spans="1:16" ht="14.4" customHeight="1" x14ac:dyDescent="0.3">
      <c r="A278" s="660" t="s">
        <v>4682</v>
      </c>
      <c r="B278" s="661" t="s">
        <v>4396</v>
      </c>
      <c r="C278" s="661" t="s">
        <v>4505</v>
      </c>
      <c r="D278" s="661" t="s">
        <v>1242</v>
      </c>
      <c r="E278" s="664">
        <v>1</v>
      </c>
      <c r="F278" s="664">
        <v>9046.7199999999993</v>
      </c>
      <c r="G278" s="661">
        <v>1</v>
      </c>
      <c r="H278" s="661">
        <v>9046.7199999999993</v>
      </c>
      <c r="I278" s="664"/>
      <c r="J278" s="664"/>
      <c r="K278" s="661"/>
      <c r="L278" s="661"/>
      <c r="M278" s="664">
        <v>14.110000000000001</v>
      </c>
      <c r="N278" s="664">
        <v>61868.520000000004</v>
      </c>
      <c r="O278" s="677">
        <v>6.8387791376322031</v>
      </c>
      <c r="P278" s="665">
        <v>4384.7285613040394</v>
      </c>
    </row>
    <row r="279" spans="1:16" ht="14.4" customHeight="1" x14ac:dyDescent="0.3">
      <c r="A279" s="660" t="s">
        <v>4682</v>
      </c>
      <c r="B279" s="661" t="s">
        <v>4396</v>
      </c>
      <c r="C279" s="661" t="s">
        <v>4506</v>
      </c>
      <c r="D279" s="661" t="s">
        <v>4507</v>
      </c>
      <c r="E279" s="664">
        <v>38.880000000000003</v>
      </c>
      <c r="F279" s="664">
        <v>130802.69</v>
      </c>
      <c r="G279" s="661">
        <v>1</v>
      </c>
      <c r="H279" s="661">
        <v>3364.2667181069955</v>
      </c>
      <c r="I279" s="664">
        <v>11.14</v>
      </c>
      <c r="J279" s="664">
        <v>8335.02</v>
      </c>
      <c r="K279" s="661">
        <v>6.3722084003012477E-2</v>
      </c>
      <c r="L279" s="661">
        <v>748.20646319569119</v>
      </c>
      <c r="M279" s="664">
        <v>14.799999999999999</v>
      </c>
      <c r="N279" s="664">
        <v>10591.990000000002</v>
      </c>
      <c r="O279" s="677">
        <v>8.0976851469950664E-2</v>
      </c>
      <c r="P279" s="665">
        <v>715.67500000000018</v>
      </c>
    </row>
    <row r="280" spans="1:16" ht="14.4" customHeight="1" x14ac:dyDescent="0.3">
      <c r="A280" s="660" t="s">
        <v>4682</v>
      </c>
      <c r="B280" s="661" t="s">
        <v>4396</v>
      </c>
      <c r="C280" s="661" t="s">
        <v>4508</v>
      </c>
      <c r="D280" s="661" t="s">
        <v>4507</v>
      </c>
      <c r="E280" s="664">
        <v>131.32999999999998</v>
      </c>
      <c r="F280" s="664">
        <v>883658.97</v>
      </c>
      <c r="G280" s="661">
        <v>1</v>
      </c>
      <c r="H280" s="661">
        <v>6728.5385669687057</v>
      </c>
      <c r="I280" s="664">
        <v>46.78</v>
      </c>
      <c r="J280" s="664">
        <v>70002</v>
      </c>
      <c r="K280" s="661">
        <v>7.9218343701077359E-2</v>
      </c>
      <c r="L280" s="661">
        <v>1496.4087216759299</v>
      </c>
      <c r="M280" s="664">
        <v>51.65</v>
      </c>
      <c r="N280" s="664">
        <v>73929.17</v>
      </c>
      <c r="O280" s="677">
        <v>8.3662558192557024E-2</v>
      </c>
      <c r="P280" s="665">
        <v>1431.3488867376573</v>
      </c>
    </row>
    <row r="281" spans="1:16" ht="14.4" customHeight="1" x14ac:dyDescent="0.3">
      <c r="A281" s="660" t="s">
        <v>4682</v>
      </c>
      <c r="B281" s="661" t="s">
        <v>4396</v>
      </c>
      <c r="C281" s="661" t="s">
        <v>4509</v>
      </c>
      <c r="D281" s="661" t="s">
        <v>2107</v>
      </c>
      <c r="E281" s="664"/>
      <c r="F281" s="664"/>
      <c r="G281" s="661"/>
      <c r="H281" s="661"/>
      <c r="I281" s="664"/>
      <c r="J281" s="664"/>
      <c r="K281" s="661"/>
      <c r="L281" s="661"/>
      <c r="M281" s="664">
        <v>7.07</v>
      </c>
      <c r="N281" s="664">
        <v>2351.4499999999998</v>
      </c>
      <c r="O281" s="677"/>
      <c r="P281" s="665">
        <v>332.59547383309757</v>
      </c>
    </row>
    <row r="282" spans="1:16" ht="14.4" customHeight="1" x14ac:dyDescent="0.3">
      <c r="A282" s="660" t="s">
        <v>4682</v>
      </c>
      <c r="B282" s="661" t="s">
        <v>4396</v>
      </c>
      <c r="C282" s="661" t="s">
        <v>4510</v>
      </c>
      <c r="D282" s="661" t="s">
        <v>4511</v>
      </c>
      <c r="E282" s="664">
        <v>20.23</v>
      </c>
      <c r="F282" s="664">
        <v>5808.79</v>
      </c>
      <c r="G282" s="661">
        <v>1</v>
      </c>
      <c r="H282" s="661">
        <v>287.13741967375182</v>
      </c>
      <c r="I282" s="664">
        <v>61.29</v>
      </c>
      <c r="J282" s="664">
        <v>17598.699999999997</v>
      </c>
      <c r="K282" s="661">
        <v>3.029667107951914</v>
      </c>
      <c r="L282" s="661">
        <v>287.13819546418659</v>
      </c>
      <c r="M282" s="664"/>
      <c r="N282" s="664"/>
      <c r="O282" s="677"/>
      <c r="P282" s="665"/>
    </row>
    <row r="283" spans="1:16" ht="14.4" customHeight="1" x14ac:dyDescent="0.3">
      <c r="A283" s="660" t="s">
        <v>4682</v>
      </c>
      <c r="B283" s="661" t="s">
        <v>4396</v>
      </c>
      <c r="C283" s="661" t="s">
        <v>4512</v>
      </c>
      <c r="D283" s="661" t="s">
        <v>4511</v>
      </c>
      <c r="E283" s="664">
        <v>27.900000000000002</v>
      </c>
      <c r="F283" s="664">
        <v>40057.089999999997</v>
      </c>
      <c r="G283" s="661">
        <v>1</v>
      </c>
      <c r="H283" s="661">
        <v>1435.7379928315411</v>
      </c>
      <c r="I283" s="664">
        <v>82.42</v>
      </c>
      <c r="J283" s="664">
        <v>118333.51000000001</v>
      </c>
      <c r="K283" s="661">
        <v>2.9541214801175029</v>
      </c>
      <c r="L283" s="661">
        <v>1435.7378063576803</v>
      </c>
      <c r="M283" s="664"/>
      <c r="N283" s="664"/>
      <c r="O283" s="677"/>
      <c r="P283" s="665"/>
    </row>
    <row r="284" spans="1:16" ht="14.4" customHeight="1" x14ac:dyDescent="0.3">
      <c r="A284" s="660" t="s">
        <v>4682</v>
      </c>
      <c r="B284" s="661" t="s">
        <v>4396</v>
      </c>
      <c r="C284" s="661" t="s">
        <v>4690</v>
      </c>
      <c r="D284" s="661" t="s">
        <v>4691</v>
      </c>
      <c r="E284" s="664">
        <v>4</v>
      </c>
      <c r="F284" s="664">
        <v>2199.1999999999998</v>
      </c>
      <c r="G284" s="661">
        <v>1</v>
      </c>
      <c r="H284" s="661">
        <v>549.79999999999995</v>
      </c>
      <c r="I284" s="664"/>
      <c r="J284" s="664"/>
      <c r="K284" s="661"/>
      <c r="L284" s="661"/>
      <c r="M284" s="664"/>
      <c r="N284" s="664"/>
      <c r="O284" s="677"/>
      <c r="P284" s="665"/>
    </row>
    <row r="285" spans="1:16" ht="14.4" customHeight="1" x14ac:dyDescent="0.3">
      <c r="A285" s="660" t="s">
        <v>4682</v>
      </c>
      <c r="B285" s="661" t="s">
        <v>4396</v>
      </c>
      <c r="C285" s="661" t="s">
        <v>4692</v>
      </c>
      <c r="D285" s="661" t="s">
        <v>4691</v>
      </c>
      <c r="E285" s="664">
        <v>1</v>
      </c>
      <c r="F285" s="664">
        <v>2672.09</v>
      </c>
      <c r="G285" s="661">
        <v>1</v>
      </c>
      <c r="H285" s="661">
        <v>2672.09</v>
      </c>
      <c r="I285" s="664"/>
      <c r="J285" s="664"/>
      <c r="K285" s="661"/>
      <c r="L285" s="661"/>
      <c r="M285" s="664"/>
      <c r="N285" s="664"/>
      <c r="O285" s="677"/>
      <c r="P285" s="665"/>
    </row>
    <row r="286" spans="1:16" ht="14.4" customHeight="1" x14ac:dyDescent="0.3">
      <c r="A286" s="660" t="s">
        <v>4682</v>
      </c>
      <c r="B286" s="661" t="s">
        <v>4396</v>
      </c>
      <c r="C286" s="661" t="s">
        <v>4520</v>
      </c>
      <c r="D286" s="661" t="s">
        <v>1128</v>
      </c>
      <c r="E286" s="664">
        <v>3</v>
      </c>
      <c r="F286" s="664">
        <v>28225.500000000007</v>
      </c>
      <c r="G286" s="661">
        <v>1</v>
      </c>
      <c r="H286" s="661">
        <v>9408.5000000000018</v>
      </c>
      <c r="I286" s="664">
        <v>0.4</v>
      </c>
      <c r="J286" s="664">
        <v>3763.4</v>
      </c>
      <c r="K286" s="661">
        <v>0.1333333333333333</v>
      </c>
      <c r="L286" s="661">
        <v>9408.5</v>
      </c>
      <c r="M286" s="664">
        <v>1.2</v>
      </c>
      <c r="N286" s="664">
        <v>13467.3</v>
      </c>
      <c r="O286" s="677">
        <v>0.47713238029441446</v>
      </c>
      <c r="P286" s="665">
        <v>11222.75</v>
      </c>
    </row>
    <row r="287" spans="1:16" ht="14.4" customHeight="1" x14ac:dyDescent="0.3">
      <c r="A287" s="660" t="s">
        <v>4682</v>
      </c>
      <c r="B287" s="661" t="s">
        <v>4396</v>
      </c>
      <c r="C287" s="661" t="s">
        <v>4521</v>
      </c>
      <c r="D287" s="661" t="s">
        <v>4522</v>
      </c>
      <c r="E287" s="664"/>
      <c r="F287" s="664"/>
      <c r="G287" s="661"/>
      <c r="H287" s="661"/>
      <c r="I287" s="664">
        <v>18.68</v>
      </c>
      <c r="J287" s="664">
        <v>13864.630000000001</v>
      </c>
      <c r="K287" s="661"/>
      <c r="L287" s="661">
        <v>742.21788008565318</v>
      </c>
      <c r="M287" s="664">
        <v>25.58</v>
      </c>
      <c r="N287" s="664">
        <v>18160.489999999998</v>
      </c>
      <c r="O287" s="677"/>
      <c r="P287" s="665">
        <v>709.94878811571539</v>
      </c>
    </row>
    <row r="288" spans="1:16" ht="14.4" customHeight="1" x14ac:dyDescent="0.3">
      <c r="A288" s="660" t="s">
        <v>4682</v>
      </c>
      <c r="B288" s="661" t="s">
        <v>4396</v>
      </c>
      <c r="C288" s="661" t="s">
        <v>4524</v>
      </c>
      <c r="D288" s="661" t="s">
        <v>1580</v>
      </c>
      <c r="E288" s="664">
        <v>6.5</v>
      </c>
      <c r="F288" s="664">
        <v>10678.060000000001</v>
      </c>
      <c r="G288" s="661">
        <v>1</v>
      </c>
      <c r="H288" s="661">
        <v>1642.7784615384617</v>
      </c>
      <c r="I288" s="664">
        <v>5.03</v>
      </c>
      <c r="J288" s="664">
        <v>8263.18</v>
      </c>
      <c r="K288" s="661">
        <v>0.77384656014294728</v>
      </c>
      <c r="L288" s="661">
        <v>1642.7793240556659</v>
      </c>
      <c r="M288" s="664">
        <v>5.4</v>
      </c>
      <c r="N288" s="664">
        <v>8485.2900000000009</v>
      </c>
      <c r="O288" s="677">
        <v>0.79464715500755756</v>
      </c>
      <c r="P288" s="665">
        <v>1571.3500000000001</v>
      </c>
    </row>
    <row r="289" spans="1:16" ht="14.4" customHeight="1" x14ac:dyDescent="0.3">
      <c r="A289" s="660" t="s">
        <v>4682</v>
      </c>
      <c r="B289" s="661" t="s">
        <v>4396</v>
      </c>
      <c r="C289" s="661" t="s">
        <v>4525</v>
      </c>
      <c r="D289" s="661" t="s">
        <v>4526</v>
      </c>
      <c r="E289" s="664"/>
      <c r="F289" s="664"/>
      <c r="G289" s="661"/>
      <c r="H289" s="661"/>
      <c r="I289" s="664">
        <v>29.3</v>
      </c>
      <c r="J289" s="664">
        <v>1914.6100000000001</v>
      </c>
      <c r="K289" s="661"/>
      <c r="L289" s="661">
        <v>65.345051194539252</v>
      </c>
      <c r="M289" s="664"/>
      <c r="N289" s="664"/>
      <c r="O289" s="677"/>
      <c r="P289" s="665"/>
    </row>
    <row r="290" spans="1:16" ht="14.4" customHeight="1" x14ac:dyDescent="0.3">
      <c r="A290" s="660" t="s">
        <v>4682</v>
      </c>
      <c r="B290" s="661" t="s">
        <v>4396</v>
      </c>
      <c r="C290" s="661" t="s">
        <v>4527</v>
      </c>
      <c r="D290" s="661" t="s">
        <v>4526</v>
      </c>
      <c r="E290" s="664"/>
      <c r="F290" s="664"/>
      <c r="G290" s="661"/>
      <c r="H290" s="661"/>
      <c r="I290" s="664">
        <v>25.540000000000003</v>
      </c>
      <c r="J290" s="664">
        <v>2876.1</v>
      </c>
      <c r="K290" s="661"/>
      <c r="L290" s="661">
        <v>112.61158966327328</v>
      </c>
      <c r="M290" s="664"/>
      <c r="N290" s="664"/>
      <c r="O290" s="677"/>
      <c r="P290" s="665"/>
    </row>
    <row r="291" spans="1:16" ht="14.4" customHeight="1" x14ac:dyDescent="0.3">
      <c r="A291" s="660" t="s">
        <v>4682</v>
      </c>
      <c r="B291" s="661" t="s">
        <v>4396</v>
      </c>
      <c r="C291" s="661" t="s">
        <v>4528</v>
      </c>
      <c r="D291" s="661" t="s">
        <v>4526</v>
      </c>
      <c r="E291" s="664"/>
      <c r="F291" s="664"/>
      <c r="G291" s="661"/>
      <c r="H291" s="661"/>
      <c r="I291" s="664">
        <v>83.96</v>
      </c>
      <c r="J291" s="664">
        <v>47647.639999999985</v>
      </c>
      <c r="K291" s="661"/>
      <c r="L291" s="661">
        <v>567.50404954740338</v>
      </c>
      <c r="M291" s="664"/>
      <c r="N291" s="664"/>
      <c r="O291" s="677"/>
      <c r="P291" s="665"/>
    </row>
    <row r="292" spans="1:16" ht="14.4" customHeight="1" x14ac:dyDescent="0.3">
      <c r="A292" s="660" t="s">
        <v>4682</v>
      </c>
      <c r="B292" s="661" t="s">
        <v>4396</v>
      </c>
      <c r="C292" s="661" t="s">
        <v>4529</v>
      </c>
      <c r="D292" s="661" t="s">
        <v>2040</v>
      </c>
      <c r="E292" s="664"/>
      <c r="F292" s="664"/>
      <c r="G292" s="661"/>
      <c r="H292" s="661"/>
      <c r="I292" s="664"/>
      <c r="J292" s="664"/>
      <c r="K292" s="661"/>
      <c r="L292" s="661"/>
      <c r="M292" s="664">
        <v>7.64</v>
      </c>
      <c r="N292" s="664">
        <v>1170.67</v>
      </c>
      <c r="O292" s="677"/>
      <c r="P292" s="665">
        <v>153.22905759162305</v>
      </c>
    </row>
    <row r="293" spans="1:16" ht="14.4" customHeight="1" x14ac:dyDescent="0.3">
      <c r="A293" s="660" t="s">
        <v>4682</v>
      </c>
      <c r="B293" s="661" t="s">
        <v>4396</v>
      </c>
      <c r="C293" s="661" t="s">
        <v>4530</v>
      </c>
      <c r="D293" s="661" t="s">
        <v>1131</v>
      </c>
      <c r="E293" s="664">
        <v>1.98</v>
      </c>
      <c r="F293" s="664">
        <v>1335.78</v>
      </c>
      <c r="G293" s="661">
        <v>1</v>
      </c>
      <c r="H293" s="661">
        <v>674.63636363636363</v>
      </c>
      <c r="I293" s="664">
        <v>0.25</v>
      </c>
      <c r="J293" s="664">
        <v>179.64</v>
      </c>
      <c r="K293" s="661">
        <v>0.13448322328527151</v>
      </c>
      <c r="L293" s="661">
        <v>718.56</v>
      </c>
      <c r="M293" s="664">
        <v>17.86</v>
      </c>
      <c r="N293" s="664">
        <v>12276.04</v>
      </c>
      <c r="O293" s="677">
        <v>9.1901660453068619</v>
      </c>
      <c r="P293" s="665">
        <v>687.34826427771566</v>
      </c>
    </row>
    <row r="294" spans="1:16" ht="14.4" customHeight="1" x14ac:dyDescent="0.3">
      <c r="A294" s="660" t="s">
        <v>4682</v>
      </c>
      <c r="B294" s="661" t="s">
        <v>4396</v>
      </c>
      <c r="C294" s="661" t="s">
        <v>4531</v>
      </c>
      <c r="D294" s="661" t="s">
        <v>1233</v>
      </c>
      <c r="E294" s="664">
        <v>0.2</v>
      </c>
      <c r="F294" s="664">
        <v>168.66</v>
      </c>
      <c r="G294" s="661">
        <v>1</v>
      </c>
      <c r="H294" s="661">
        <v>843.3</v>
      </c>
      <c r="I294" s="664">
        <v>11.4</v>
      </c>
      <c r="J294" s="664">
        <v>9871.34</v>
      </c>
      <c r="K294" s="661">
        <v>58.52804458674256</v>
      </c>
      <c r="L294" s="661">
        <v>865.90701754385964</v>
      </c>
      <c r="M294" s="664">
        <v>1.4</v>
      </c>
      <c r="N294" s="664">
        <v>1159.55</v>
      </c>
      <c r="O294" s="677">
        <v>6.875074113601328</v>
      </c>
      <c r="P294" s="665">
        <v>828.25</v>
      </c>
    </row>
    <row r="295" spans="1:16" ht="14.4" customHeight="1" x14ac:dyDescent="0.3">
      <c r="A295" s="660" t="s">
        <v>4682</v>
      </c>
      <c r="B295" s="661" t="s">
        <v>4396</v>
      </c>
      <c r="C295" s="661" t="s">
        <v>4532</v>
      </c>
      <c r="D295" s="661" t="s">
        <v>1236</v>
      </c>
      <c r="E295" s="664">
        <v>30.92</v>
      </c>
      <c r="F295" s="664">
        <v>10429.86</v>
      </c>
      <c r="G295" s="661">
        <v>1</v>
      </c>
      <c r="H295" s="661">
        <v>337.31759379042688</v>
      </c>
      <c r="I295" s="664">
        <v>7.95</v>
      </c>
      <c r="J295" s="664">
        <v>2834.66</v>
      </c>
      <c r="K295" s="661">
        <v>0.27178313035841323</v>
      </c>
      <c r="L295" s="661">
        <v>356.56100628930812</v>
      </c>
      <c r="M295" s="664">
        <v>4.09</v>
      </c>
      <c r="N295" s="664">
        <v>1405.65</v>
      </c>
      <c r="O295" s="677">
        <v>0.13477170355115026</v>
      </c>
      <c r="P295" s="665">
        <v>343.67970660146705</v>
      </c>
    </row>
    <row r="296" spans="1:16" ht="14.4" customHeight="1" x14ac:dyDescent="0.3">
      <c r="A296" s="660" t="s">
        <v>4682</v>
      </c>
      <c r="B296" s="661" t="s">
        <v>4396</v>
      </c>
      <c r="C296" s="661" t="s">
        <v>4533</v>
      </c>
      <c r="D296" s="661" t="s">
        <v>4534</v>
      </c>
      <c r="E296" s="664">
        <v>8.32</v>
      </c>
      <c r="F296" s="664">
        <v>1372.1800000000003</v>
      </c>
      <c r="G296" s="661">
        <v>1</v>
      </c>
      <c r="H296" s="661">
        <v>164.9254807692308</v>
      </c>
      <c r="I296" s="664"/>
      <c r="J296" s="664"/>
      <c r="K296" s="661"/>
      <c r="L296" s="661"/>
      <c r="M296" s="664"/>
      <c r="N296" s="664"/>
      <c r="O296" s="677"/>
      <c r="P296" s="665"/>
    </row>
    <row r="297" spans="1:16" ht="14.4" customHeight="1" x14ac:dyDescent="0.3">
      <c r="A297" s="660" t="s">
        <v>4682</v>
      </c>
      <c r="B297" s="661" t="s">
        <v>4396</v>
      </c>
      <c r="C297" s="661" t="s">
        <v>4535</v>
      </c>
      <c r="D297" s="661" t="s">
        <v>4534</v>
      </c>
      <c r="E297" s="664">
        <v>4.96</v>
      </c>
      <c r="F297" s="664">
        <v>2454.1</v>
      </c>
      <c r="G297" s="661">
        <v>1</v>
      </c>
      <c r="H297" s="661">
        <v>494.77822580645159</v>
      </c>
      <c r="I297" s="664"/>
      <c r="J297" s="664"/>
      <c r="K297" s="661"/>
      <c r="L297" s="661"/>
      <c r="M297" s="664"/>
      <c r="N297" s="664"/>
      <c r="O297" s="677"/>
      <c r="P297" s="665"/>
    </row>
    <row r="298" spans="1:16" ht="14.4" customHeight="1" x14ac:dyDescent="0.3">
      <c r="A298" s="660" t="s">
        <v>4682</v>
      </c>
      <c r="B298" s="661" t="s">
        <v>4396</v>
      </c>
      <c r="C298" s="661" t="s">
        <v>4536</v>
      </c>
      <c r="D298" s="661" t="s">
        <v>4534</v>
      </c>
      <c r="E298" s="664">
        <v>1.56</v>
      </c>
      <c r="F298" s="664">
        <v>2315.56</v>
      </c>
      <c r="G298" s="661">
        <v>1</v>
      </c>
      <c r="H298" s="661">
        <v>1484.3333333333333</v>
      </c>
      <c r="I298" s="664"/>
      <c r="J298" s="664"/>
      <c r="K298" s="661"/>
      <c r="L298" s="661"/>
      <c r="M298" s="664"/>
      <c r="N298" s="664"/>
      <c r="O298" s="677"/>
      <c r="P298" s="665"/>
    </row>
    <row r="299" spans="1:16" ht="14.4" customHeight="1" x14ac:dyDescent="0.3">
      <c r="A299" s="660" t="s">
        <v>4682</v>
      </c>
      <c r="B299" s="661" t="s">
        <v>4396</v>
      </c>
      <c r="C299" s="661" t="s">
        <v>4538</v>
      </c>
      <c r="D299" s="661" t="s">
        <v>4539</v>
      </c>
      <c r="E299" s="664">
        <v>47.41</v>
      </c>
      <c r="F299" s="664">
        <v>10923.84</v>
      </c>
      <c r="G299" s="661">
        <v>1</v>
      </c>
      <c r="H299" s="661">
        <v>230.41214933558322</v>
      </c>
      <c r="I299" s="664">
        <v>55.36</v>
      </c>
      <c r="J299" s="664">
        <v>12755.779999999999</v>
      </c>
      <c r="K299" s="661">
        <v>1.1677011014441807</v>
      </c>
      <c r="L299" s="661">
        <v>230.41510115606934</v>
      </c>
      <c r="M299" s="664"/>
      <c r="N299" s="664"/>
      <c r="O299" s="677"/>
      <c r="P299" s="665"/>
    </row>
    <row r="300" spans="1:16" ht="14.4" customHeight="1" x14ac:dyDescent="0.3">
      <c r="A300" s="660" t="s">
        <v>4682</v>
      </c>
      <c r="B300" s="661" t="s">
        <v>4396</v>
      </c>
      <c r="C300" s="661" t="s">
        <v>4540</v>
      </c>
      <c r="D300" s="661" t="s">
        <v>4539</v>
      </c>
      <c r="E300" s="664">
        <v>3.3600000000000003</v>
      </c>
      <c r="F300" s="664">
        <v>2642.92</v>
      </c>
      <c r="G300" s="661">
        <v>1</v>
      </c>
      <c r="H300" s="661">
        <v>786.58333333333326</v>
      </c>
      <c r="I300" s="664">
        <v>1.18</v>
      </c>
      <c r="J300" s="664">
        <v>928.17000000000007</v>
      </c>
      <c r="K300" s="661">
        <v>0.35119110680610843</v>
      </c>
      <c r="L300" s="661">
        <v>786.58474576271192</v>
      </c>
      <c r="M300" s="664"/>
      <c r="N300" s="664"/>
      <c r="O300" s="677"/>
      <c r="P300" s="665"/>
    </row>
    <row r="301" spans="1:16" ht="14.4" customHeight="1" x14ac:dyDescent="0.3">
      <c r="A301" s="660" t="s">
        <v>4682</v>
      </c>
      <c r="B301" s="661" t="s">
        <v>4396</v>
      </c>
      <c r="C301" s="661" t="s">
        <v>4541</v>
      </c>
      <c r="D301" s="661" t="s">
        <v>4542</v>
      </c>
      <c r="E301" s="664">
        <v>93.16</v>
      </c>
      <c r="F301" s="664">
        <v>15364.75</v>
      </c>
      <c r="G301" s="661">
        <v>1</v>
      </c>
      <c r="H301" s="661">
        <v>164.92861743237441</v>
      </c>
      <c r="I301" s="664">
        <v>27.14</v>
      </c>
      <c r="J301" s="664">
        <v>4476.1100000000006</v>
      </c>
      <c r="K301" s="661">
        <v>0.29132332123854932</v>
      </c>
      <c r="L301" s="661">
        <v>164.92667649226237</v>
      </c>
      <c r="M301" s="664"/>
      <c r="N301" s="664"/>
      <c r="O301" s="677"/>
      <c r="P301" s="665"/>
    </row>
    <row r="302" spans="1:16" ht="14.4" customHeight="1" x14ac:dyDescent="0.3">
      <c r="A302" s="660" t="s">
        <v>4682</v>
      </c>
      <c r="B302" s="661" t="s">
        <v>4396</v>
      </c>
      <c r="C302" s="661" t="s">
        <v>4543</v>
      </c>
      <c r="D302" s="661" t="s">
        <v>4544</v>
      </c>
      <c r="E302" s="664">
        <v>7.17</v>
      </c>
      <c r="F302" s="664">
        <v>10642.630000000001</v>
      </c>
      <c r="G302" s="661">
        <v>1</v>
      </c>
      <c r="H302" s="661">
        <v>1484.3277545327755</v>
      </c>
      <c r="I302" s="664">
        <v>8.41</v>
      </c>
      <c r="J302" s="664">
        <v>12483.22</v>
      </c>
      <c r="K302" s="661">
        <v>1.1729450333235298</v>
      </c>
      <c r="L302" s="661">
        <v>1484.3305588585017</v>
      </c>
      <c r="M302" s="664"/>
      <c r="N302" s="664"/>
      <c r="O302" s="677"/>
      <c r="P302" s="665"/>
    </row>
    <row r="303" spans="1:16" ht="14.4" customHeight="1" x14ac:dyDescent="0.3">
      <c r="A303" s="660" t="s">
        <v>4682</v>
      </c>
      <c r="B303" s="661" t="s">
        <v>4396</v>
      </c>
      <c r="C303" s="661" t="s">
        <v>4545</v>
      </c>
      <c r="D303" s="661" t="s">
        <v>4546</v>
      </c>
      <c r="E303" s="664">
        <v>30.479999999999997</v>
      </c>
      <c r="F303" s="664">
        <v>15080.77</v>
      </c>
      <c r="G303" s="661">
        <v>1</v>
      </c>
      <c r="H303" s="661">
        <v>494.77591863517068</v>
      </c>
      <c r="I303" s="664">
        <v>33.15</v>
      </c>
      <c r="J303" s="664">
        <v>16401.830000000002</v>
      </c>
      <c r="K303" s="661">
        <v>1.0875989753838831</v>
      </c>
      <c r="L303" s="661">
        <v>494.77616892911016</v>
      </c>
      <c r="M303" s="664"/>
      <c r="N303" s="664"/>
      <c r="O303" s="677"/>
      <c r="P303" s="665"/>
    </row>
    <row r="304" spans="1:16" ht="14.4" customHeight="1" x14ac:dyDescent="0.3">
      <c r="A304" s="660" t="s">
        <v>4682</v>
      </c>
      <c r="B304" s="661" t="s">
        <v>4396</v>
      </c>
      <c r="C304" s="661" t="s">
        <v>4555</v>
      </c>
      <c r="D304" s="661" t="s">
        <v>2377</v>
      </c>
      <c r="E304" s="664"/>
      <c r="F304" s="664"/>
      <c r="G304" s="661"/>
      <c r="H304" s="661"/>
      <c r="I304" s="664">
        <v>4</v>
      </c>
      <c r="J304" s="664">
        <v>28066.76</v>
      </c>
      <c r="K304" s="661"/>
      <c r="L304" s="661">
        <v>7016.69</v>
      </c>
      <c r="M304" s="664">
        <v>5</v>
      </c>
      <c r="N304" s="664">
        <v>33558.1</v>
      </c>
      <c r="O304" s="677"/>
      <c r="P304" s="665">
        <v>6711.62</v>
      </c>
    </row>
    <row r="305" spans="1:16" ht="14.4" customHeight="1" x14ac:dyDescent="0.3">
      <c r="A305" s="660" t="s">
        <v>4682</v>
      </c>
      <c r="B305" s="661" t="s">
        <v>4396</v>
      </c>
      <c r="C305" s="661" t="s">
        <v>4556</v>
      </c>
      <c r="D305" s="661" t="s">
        <v>4557</v>
      </c>
      <c r="E305" s="664">
        <v>20.12</v>
      </c>
      <c r="F305" s="664">
        <v>29320.960000000003</v>
      </c>
      <c r="G305" s="661">
        <v>1</v>
      </c>
      <c r="H305" s="661">
        <v>1457.3041749502984</v>
      </c>
      <c r="I305" s="664">
        <v>18.27</v>
      </c>
      <c r="J305" s="664">
        <v>26624.979999999996</v>
      </c>
      <c r="K305" s="661">
        <v>0.90805280591085669</v>
      </c>
      <c r="L305" s="661">
        <v>1457.3059660645865</v>
      </c>
      <c r="M305" s="664"/>
      <c r="N305" s="664"/>
      <c r="O305" s="677"/>
      <c r="P305" s="665"/>
    </row>
    <row r="306" spans="1:16" ht="14.4" customHeight="1" x14ac:dyDescent="0.3">
      <c r="A306" s="660" t="s">
        <v>4682</v>
      </c>
      <c r="B306" s="661" t="s">
        <v>4396</v>
      </c>
      <c r="C306" s="661" t="s">
        <v>4558</v>
      </c>
      <c r="D306" s="661" t="s">
        <v>4557</v>
      </c>
      <c r="E306" s="664">
        <v>58.56</v>
      </c>
      <c r="F306" s="664">
        <v>284466.11</v>
      </c>
      <c r="G306" s="661">
        <v>1</v>
      </c>
      <c r="H306" s="661">
        <v>4857.6863046448079</v>
      </c>
      <c r="I306" s="664">
        <v>22.46</v>
      </c>
      <c r="J306" s="664">
        <v>109103.63</v>
      </c>
      <c r="K306" s="661">
        <v>0.38353823589038433</v>
      </c>
      <c r="L306" s="661">
        <v>4857.6861086375775</v>
      </c>
      <c r="M306" s="664"/>
      <c r="N306" s="664"/>
      <c r="O306" s="677"/>
      <c r="P306" s="665"/>
    </row>
    <row r="307" spans="1:16" ht="14.4" customHeight="1" x14ac:dyDescent="0.3">
      <c r="A307" s="660" t="s">
        <v>4682</v>
      </c>
      <c r="B307" s="661" t="s">
        <v>4396</v>
      </c>
      <c r="C307" s="661" t="s">
        <v>4559</v>
      </c>
      <c r="D307" s="661" t="s">
        <v>4557</v>
      </c>
      <c r="E307" s="664">
        <v>30.85</v>
      </c>
      <c r="F307" s="664">
        <v>449544.33</v>
      </c>
      <c r="G307" s="661">
        <v>1</v>
      </c>
      <c r="H307" s="661">
        <v>14571.939384116693</v>
      </c>
      <c r="I307" s="664">
        <v>33.15</v>
      </c>
      <c r="J307" s="664">
        <v>483059.85</v>
      </c>
      <c r="K307" s="661">
        <v>1.0745544271462615</v>
      </c>
      <c r="L307" s="661">
        <v>14571.941176470587</v>
      </c>
      <c r="M307" s="664"/>
      <c r="N307" s="664"/>
      <c r="O307" s="677"/>
      <c r="P307" s="665"/>
    </row>
    <row r="308" spans="1:16" ht="14.4" customHeight="1" x14ac:dyDescent="0.3">
      <c r="A308" s="660" t="s">
        <v>4682</v>
      </c>
      <c r="B308" s="661" t="s">
        <v>4396</v>
      </c>
      <c r="C308" s="661" t="s">
        <v>4560</v>
      </c>
      <c r="D308" s="661" t="s">
        <v>4384</v>
      </c>
      <c r="E308" s="664">
        <v>75.33</v>
      </c>
      <c r="F308" s="664">
        <v>33032.19</v>
      </c>
      <c r="G308" s="661">
        <v>1</v>
      </c>
      <c r="H308" s="661">
        <v>438.499800876145</v>
      </c>
      <c r="I308" s="664"/>
      <c r="J308" s="664"/>
      <c r="K308" s="661"/>
      <c r="L308" s="661"/>
      <c r="M308" s="664"/>
      <c r="N308" s="664"/>
      <c r="O308" s="677"/>
      <c r="P308" s="665"/>
    </row>
    <row r="309" spans="1:16" ht="14.4" customHeight="1" x14ac:dyDescent="0.3">
      <c r="A309" s="660" t="s">
        <v>4682</v>
      </c>
      <c r="B309" s="661" t="s">
        <v>4396</v>
      </c>
      <c r="C309" s="661" t="s">
        <v>4561</v>
      </c>
      <c r="D309" s="661" t="s">
        <v>4384</v>
      </c>
      <c r="E309" s="664">
        <v>40.29</v>
      </c>
      <c r="F309" s="664">
        <v>88332.160000000003</v>
      </c>
      <c r="G309" s="661">
        <v>1</v>
      </c>
      <c r="H309" s="661">
        <v>2192.4090344998758</v>
      </c>
      <c r="I309" s="664"/>
      <c r="J309" s="664"/>
      <c r="K309" s="661"/>
      <c r="L309" s="661"/>
      <c r="M309" s="664"/>
      <c r="N309" s="664"/>
      <c r="O309" s="677"/>
      <c r="P309" s="665"/>
    </row>
    <row r="310" spans="1:16" ht="14.4" customHeight="1" x14ac:dyDescent="0.3">
      <c r="A310" s="660" t="s">
        <v>4682</v>
      </c>
      <c r="B310" s="661" t="s">
        <v>4396</v>
      </c>
      <c r="C310" s="661" t="s">
        <v>4562</v>
      </c>
      <c r="D310" s="661" t="s">
        <v>4522</v>
      </c>
      <c r="E310" s="664"/>
      <c r="F310" s="664"/>
      <c r="G310" s="661"/>
      <c r="H310" s="661"/>
      <c r="I310" s="664">
        <v>11.270000000000001</v>
      </c>
      <c r="J310" s="664">
        <v>83649.36</v>
      </c>
      <c r="K310" s="661"/>
      <c r="L310" s="661">
        <v>7422.3034605146395</v>
      </c>
      <c r="M310" s="664">
        <v>7.03</v>
      </c>
      <c r="N310" s="664">
        <v>49910.219999999994</v>
      </c>
      <c r="O310" s="677"/>
      <c r="P310" s="665">
        <v>7099.6045519203399</v>
      </c>
    </row>
    <row r="311" spans="1:16" ht="14.4" customHeight="1" x14ac:dyDescent="0.3">
      <c r="A311" s="660" t="s">
        <v>4682</v>
      </c>
      <c r="B311" s="661" t="s">
        <v>4396</v>
      </c>
      <c r="C311" s="661" t="s">
        <v>4563</v>
      </c>
      <c r="D311" s="661" t="s">
        <v>4522</v>
      </c>
      <c r="E311" s="664">
        <v>1</v>
      </c>
      <c r="F311" s="664">
        <v>2765.12</v>
      </c>
      <c r="G311" s="661">
        <v>1</v>
      </c>
      <c r="H311" s="661">
        <v>2765.12</v>
      </c>
      <c r="I311" s="664">
        <v>14.4</v>
      </c>
      <c r="J311" s="664">
        <v>53440.66</v>
      </c>
      <c r="K311" s="661">
        <v>19.326705531767157</v>
      </c>
      <c r="L311" s="661">
        <v>3711.1569444444444</v>
      </c>
      <c r="M311" s="664">
        <v>7</v>
      </c>
      <c r="N311" s="664">
        <v>24848.67</v>
      </c>
      <c r="O311" s="677">
        <v>8.9864707499132042</v>
      </c>
      <c r="P311" s="665">
        <v>3549.81</v>
      </c>
    </row>
    <row r="312" spans="1:16" ht="14.4" customHeight="1" x14ac:dyDescent="0.3">
      <c r="A312" s="660" t="s">
        <v>4682</v>
      </c>
      <c r="B312" s="661" t="s">
        <v>4396</v>
      </c>
      <c r="C312" s="661" t="s">
        <v>4564</v>
      </c>
      <c r="D312" s="661" t="s">
        <v>4565</v>
      </c>
      <c r="E312" s="664"/>
      <c r="F312" s="664"/>
      <c r="G312" s="661"/>
      <c r="H312" s="661"/>
      <c r="I312" s="664">
        <v>4</v>
      </c>
      <c r="J312" s="664">
        <v>2312.52</v>
      </c>
      <c r="K312" s="661"/>
      <c r="L312" s="661">
        <v>578.13</v>
      </c>
      <c r="M312" s="664"/>
      <c r="N312" s="664"/>
      <c r="O312" s="677"/>
      <c r="P312" s="665"/>
    </row>
    <row r="313" spans="1:16" ht="14.4" customHeight="1" x14ac:dyDescent="0.3">
      <c r="A313" s="660" t="s">
        <v>4682</v>
      </c>
      <c r="B313" s="661" t="s">
        <v>4396</v>
      </c>
      <c r="C313" s="661" t="s">
        <v>4568</v>
      </c>
      <c r="D313" s="661" t="s">
        <v>4569</v>
      </c>
      <c r="E313" s="664"/>
      <c r="F313" s="664"/>
      <c r="G313" s="661"/>
      <c r="H313" s="661"/>
      <c r="I313" s="664"/>
      <c r="J313" s="664"/>
      <c r="K313" s="661"/>
      <c r="L313" s="661"/>
      <c r="M313" s="664">
        <v>0.4</v>
      </c>
      <c r="N313" s="664">
        <v>2678.9</v>
      </c>
      <c r="O313" s="677"/>
      <c r="P313" s="665">
        <v>6697.25</v>
      </c>
    </row>
    <row r="314" spans="1:16" ht="14.4" customHeight="1" x14ac:dyDescent="0.3">
      <c r="A314" s="660" t="s">
        <v>4682</v>
      </c>
      <c r="B314" s="661" t="s">
        <v>4396</v>
      </c>
      <c r="C314" s="661" t="s">
        <v>1284</v>
      </c>
      <c r="D314" s="661" t="s">
        <v>4572</v>
      </c>
      <c r="E314" s="664">
        <v>1</v>
      </c>
      <c r="F314" s="664">
        <v>127937.5</v>
      </c>
      <c r="G314" s="661">
        <v>1</v>
      </c>
      <c r="H314" s="661">
        <v>127937.5</v>
      </c>
      <c r="I314" s="664"/>
      <c r="J314" s="664"/>
      <c r="K314" s="661"/>
      <c r="L314" s="661"/>
      <c r="M314" s="664">
        <v>2</v>
      </c>
      <c r="N314" s="664">
        <v>186024</v>
      </c>
      <c r="O314" s="677">
        <v>1.4540224719101125</v>
      </c>
      <c r="P314" s="665">
        <v>93012</v>
      </c>
    </row>
    <row r="315" spans="1:16" ht="14.4" customHeight="1" x14ac:dyDescent="0.3">
      <c r="A315" s="660" t="s">
        <v>4682</v>
      </c>
      <c r="B315" s="661" t="s">
        <v>4396</v>
      </c>
      <c r="C315" s="661" t="s">
        <v>4576</v>
      </c>
      <c r="D315" s="661" t="s">
        <v>2381</v>
      </c>
      <c r="E315" s="664"/>
      <c r="F315" s="664"/>
      <c r="G315" s="661"/>
      <c r="H315" s="661"/>
      <c r="I315" s="664"/>
      <c r="J315" s="664"/>
      <c r="K315" s="661"/>
      <c r="L315" s="661"/>
      <c r="M315" s="664">
        <v>1</v>
      </c>
      <c r="N315" s="664">
        <v>3799.88</v>
      </c>
      <c r="O315" s="677"/>
      <c r="P315" s="665">
        <v>3799.88</v>
      </c>
    </row>
    <row r="316" spans="1:16" ht="14.4" customHeight="1" x14ac:dyDescent="0.3">
      <c r="A316" s="660" t="s">
        <v>4682</v>
      </c>
      <c r="B316" s="661" t="s">
        <v>4396</v>
      </c>
      <c r="C316" s="661" t="s">
        <v>4588</v>
      </c>
      <c r="D316" s="661" t="s">
        <v>4589</v>
      </c>
      <c r="E316" s="664"/>
      <c r="F316" s="664"/>
      <c r="G316" s="661"/>
      <c r="H316" s="661"/>
      <c r="I316" s="664">
        <v>43.1</v>
      </c>
      <c r="J316" s="664">
        <v>209370.14</v>
      </c>
      <c r="K316" s="661"/>
      <c r="L316" s="661">
        <v>4857.7758700696058</v>
      </c>
      <c r="M316" s="664"/>
      <c r="N316" s="664"/>
      <c r="O316" s="677"/>
      <c r="P316" s="665"/>
    </row>
    <row r="317" spans="1:16" ht="14.4" customHeight="1" x14ac:dyDescent="0.3">
      <c r="A317" s="660" t="s">
        <v>4682</v>
      </c>
      <c r="B317" s="661" t="s">
        <v>4396</v>
      </c>
      <c r="C317" s="661" t="s">
        <v>4590</v>
      </c>
      <c r="D317" s="661" t="s">
        <v>4384</v>
      </c>
      <c r="E317" s="664"/>
      <c r="F317" s="664"/>
      <c r="G317" s="661"/>
      <c r="H317" s="661"/>
      <c r="I317" s="664">
        <v>24.07</v>
      </c>
      <c r="J317" s="664">
        <v>57506.83</v>
      </c>
      <c r="K317" s="661"/>
      <c r="L317" s="661">
        <v>2389.1495637723306</v>
      </c>
      <c r="M317" s="664"/>
      <c r="N317" s="664"/>
      <c r="O317" s="677"/>
      <c r="P317" s="665"/>
    </row>
    <row r="318" spans="1:16" ht="14.4" customHeight="1" x14ac:dyDescent="0.3">
      <c r="A318" s="660" t="s">
        <v>4682</v>
      </c>
      <c r="B318" s="661" t="s">
        <v>4396</v>
      </c>
      <c r="C318" s="661" t="s">
        <v>4591</v>
      </c>
      <c r="D318" s="661" t="s">
        <v>4384</v>
      </c>
      <c r="E318" s="664"/>
      <c r="F318" s="664"/>
      <c r="G318" s="661"/>
      <c r="H318" s="661"/>
      <c r="I318" s="664">
        <v>49.94</v>
      </c>
      <c r="J318" s="664">
        <v>34351.699999999997</v>
      </c>
      <c r="K318" s="661"/>
      <c r="L318" s="661">
        <v>687.85943131758108</v>
      </c>
      <c r="M318" s="664"/>
      <c r="N318" s="664"/>
      <c r="O318" s="677"/>
      <c r="P318" s="665"/>
    </row>
    <row r="319" spans="1:16" ht="14.4" customHeight="1" x14ac:dyDescent="0.3">
      <c r="A319" s="660" t="s">
        <v>4682</v>
      </c>
      <c r="B319" s="661" t="s">
        <v>4396</v>
      </c>
      <c r="C319" s="661" t="s">
        <v>4592</v>
      </c>
      <c r="D319" s="661" t="s">
        <v>4589</v>
      </c>
      <c r="E319" s="664"/>
      <c r="F319" s="664"/>
      <c r="G319" s="661"/>
      <c r="H319" s="661"/>
      <c r="I319" s="664">
        <v>48.089999999999996</v>
      </c>
      <c r="J319" s="664">
        <v>700764.62</v>
      </c>
      <c r="K319" s="661"/>
      <c r="L319" s="661">
        <v>14571.940528176337</v>
      </c>
      <c r="M319" s="664"/>
      <c r="N319" s="664"/>
      <c r="O319" s="677"/>
      <c r="P319" s="665"/>
    </row>
    <row r="320" spans="1:16" ht="14.4" customHeight="1" x14ac:dyDescent="0.3">
      <c r="A320" s="660" t="s">
        <v>4682</v>
      </c>
      <c r="B320" s="661" t="s">
        <v>4396</v>
      </c>
      <c r="C320" s="661" t="s">
        <v>4593</v>
      </c>
      <c r="D320" s="661" t="s">
        <v>4589</v>
      </c>
      <c r="E320" s="664"/>
      <c r="F320" s="664"/>
      <c r="G320" s="661"/>
      <c r="H320" s="661"/>
      <c r="I320" s="664">
        <v>43.460000000000008</v>
      </c>
      <c r="J320" s="664">
        <v>63334.51</v>
      </c>
      <c r="K320" s="661"/>
      <c r="L320" s="661">
        <v>1457.3057984353427</v>
      </c>
      <c r="M320" s="664"/>
      <c r="N320" s="664"/>
      <c r="O320" s="677"/>
      <c r="P320" s="665"/>
    </row>
    <row r="321" spans="1:16" ht="14.4" customHeight="1" x14ac:dyDescent="0.3">
      <c r="A321" s="660" t="s">
        <v>4682</v>
      </c>
      <c r="B321" s="661" t="s">
        <v>4396</v>
      </c>
      <c r="C321" s="661" t="s">
        <v>4594</v>
      </c>
      <c r="D321" s="661" t="s">
        <v>1330</v>
      </c>
      <c r="E321" s="664"/>
      <c r="F321" s="664"/>
      <c r="G321" s="661"/>
      <c r="H321" s="661"/>
      <c r="I321" s="664">
        <v>6.13</v>
      </c>
      <c r="J321" s="664">
        <v>8976.74</v>
      </c>
      <c r="K321" s="661"/>
      <c r="L321" s="661">
        <v>1464.394779771615</v>
      </c>
      <c r="M321" s="664">
        <v>3.7600000000000002</v>
      </c>
      <c r="N321" s="664">
        <v>5266.7</v>
      </c>
      <c r="O321" s="677"/>
      <c r="P321" s="665">
        <v>1400.7180851063829</v>
      </c>
    </row>
    <row r="322" spans="1:16" ht="14.4" customHeight="1" x14ac:dyDescent="0.3">
      <c r="A322" s="660" t="s">
        <v>4682</v>
      </c>
      <c r="B322" s="661" t="s">
        <v>4396</v>
      </c>
      <c r="C322" s="661" t="s">
        <v>4595</v>
      </c>
      <c r="D322" s="661" t="s">
        <v>1330</v>
      </c>
      <c r="E322" s="664"/>
      <c r="F322" s="664"/>
      <c r="G322" s="661"/>
      <c r="H322" s="661"/>
      <c r="I322" s="664">
        <v>36.459999999999994</v>
      </c>
      <c r="J322" s="664">
        <v>17797.47</v>
      </c>
      <c r="K322" s="661"/>
      <c r="L322" s="661">
        <v>488.13686231486571</v>
      </c>
      <c r="M322" s="664">
        <v>41.7</v>
      </c>
      <c r="N322" s="664">
        <v>19470.43</v>
      </c>
      <c r="O322" s="677"/>
      <c r="P322" s="665">
        <v>466.9167865707434</v>
      </c>
    </row>
    <row r="323" spans="1:16" ht="14.4" customHeight="1" x14ac:dyDescent="0.3">
      <c r="A323" s="660" t="s">
        <v>4682</v>
      </c>
      <c r="B323" s="661" t="s">
        <v>4396</v>
      </c>
      <c r="C323" s="661" t="s">
        <v>4596</v>
      </c>
      <c r="D323" s="661" t="s">
        <v>1330</v>
      </c>
      <c r="E323" s="664"/>
      <c r="F323" s="664"/>
      <c r="G323" s="661"/>
      <c r="H323" s="661"/>
      <c r="I323" s="664">
        <v>31.28</v>
      </c>
      <c r="J323" s="664">
        <v>5158.8900000000003</v>
      </c>
      <c r="K323" s="661"/>
      <c r="L323" s="661">
        <v>164.92615089514067</v>
      </c>
      <c r="M323" s="664">
        <v>48.239999999999995</v>
      </c>
      <c r="N323" s="664">
        <v>7610.17</v>
      </c>
      <c r="O323" s="677"/>
      <c r="P323" s="665">
        <v>157.75642620232173</v>
      </c>
    </row>
    <row r="324" spans="1:16" ht="14.4" customHeight="1" x14ac:dyDescent="0.3">
      <c r="A324" s="660" t="s">
        <v>4682</v>
      </c>
      <c r="B324" s="661" t="s">
        <v>4396</v>
      </c>
      <c r="C324" s="661" t="s">
        <v>4597</v>
      </c>
      <c r="D324" s="661" t="s">
        <v>1330</v>
      </c>
      <c r="E324" s="664"/>
      <c r="F324" s="664"/>
      <c r="G324" s="661"/>
      <c r="H324" s="661"/>
      <c r="I324" s="664">
        <v>1.06</v>
      </c>
      <c r="J324" s="664">
        <v>2097.85</v>
      </c>
      <c r="K324" s="661"/>
      <c r="L324" s="661">
        <v>1979.1037735849054</v>
      </c>
      <c r="M324" s="664">
        <v>0.5</v>
      </c>
      <c r="N324" s="664">
        <v>946.53</v>
      </c>
      <c r="O324" s="677"/>
      <c r="P324" s="665">
        <v>1893.06</v>
      </c>
    </row>
    <row r="325" spans="1:16" ht="14.4" customHeight="1" x14ac:dyDescent="0.3">
      <c r="A325" s="660" t="s">
        <v>4682</v>
      </c>
      <c r="B325" s="661" t="s">
        <v>4396</v>
      </c>
      <c r="C325" s="661" t="s">
        <v>4598</v>
      </c>
      <c r="D325" s="661" t="s">
        <v>4599</v>
      </c>
      <c r="E325" s="664"/>
      <c r="F325" s="664"/>
      <c r="G325" s="661"/>
      <c r="H325" s="661"/>
      <c r="I325" s="664">
        <v>13.25</v>
      </c>
      <c r="J325" s="664">
        <v>9913.75</v>
      </c>
      <c r="K325" s="661"/>
      <c r="L325" s="661">
        <v>748.20754716981128</v>
      </c>
      <c r="M325" s="664"/>
      <c r="N325" s="664"/>
      <c r="O325" s="677"/>
      <c r="P325" s="665"/>
    </row>
    <row r="326" spans="1:16" ht="14.4" customHeight="1" x14ac:dyDescent="0.3">
      <c r="A326" s="660" t="s">
        <v>4682</v>
      </c>
      <c r="B326" s="661" t="s">
        <v>4396</v>
      </c>
      <c r="C326" s="661" t="s">
        <v>4600</v>
      </c>
      <c r="D326" s="661" t="s">
        <v>1350</v>
      </c>
      <c r="E326" s="664"/>
      <c r="F326" s="664"/>
      <c r="G326" s="661"/>
      <c r="H326" s="661"/>
      <c r="I326" s="664">
        <v>2.1</v>
      </c>
      <c r="J326" s="664">
        <v>4520.6400000000003</v>
      </c>
      <c r="K326" s="661"/>
      <c r="L326" s="661">
        <v>2152.6857142857143</v>
      </c>
      <c r="M326" s="664"/>
      <c r="N326" s="664"/>
      <c r="O326" s="677"/>
      <c r="P326" s="665"/>
    </row>
    <row r="327" spans="1:16" ht="14.4" customHeight="1" x14ac:dyDescent="0.3">
      <c r="A327" s="660" t="s">
        <v>4682</v>
      </c>
      <c r="B327" s="661" t="s">
        <v>4396</v>
      </c>
      <c r="C327" s="661" t="s">
        <v>4601</v>
      </c>
      <c r="D327" s="661" t="s">
        <v>4599</v>
      </c>
      <c r="E327" s="664"/>
      <c r="F327" s="664"/>
      <c r="G327" s="661"/>
      <c r="H327" s="661"/>
      <c r="I327" s="664">
        <v>42.519999999999996</v>
      </c>
      <c r="J327" s="664">
        <v>63627.280000000006</v>
      </c>
      <c r="K327" s="661"/>
      <c r="L327" s="661">
        <v>1496.408278457197</v>
      </c>
      <c r="M327" s="664"/>
      <c r="N327" s="664"/>
      <c r="O327" s="677"/>
      <c r="P327" s="665"/>
    </row>
    <row r="328" spans="1:16" ht="14.4" customHeight="1" x14ac:dyDescent="0.3">
      <c r="A328" s="660" t="s">
        <v>4682</v>
      </c>
      <c r="B328" s="661" t="s">
        <v>4396</v>
      </c>
      <c r="C328" s="661" t="s">
        <v>4606</v>
      </c>
      <c r="D328" s="661" t="s">
        <v>1402</v>
      </c>
      <c r="E328" s="664"/>
      <c r="F328" s="664"/>
      <c r="G328" s="661"/>
      <c r="H328" s="661"/>
      <c r="I328" s="664"/>
      <c r="J328" s="664"/>
      <c r="K328" s="661"/>
      <c r="L328" s="661"/>
      <c r="M328" s="664">
        <v>20.75</v>
      </c>
      <c r="N328" s="664">
        <v>48741.08</v>
      </c>
      <c r="O328" s="677"/>
      <c r="P328" s="665">
        <v>2348.9677108433734</v>
      </c>
    </row>
    <row r="329" spans="1:16" ht="14.4" customHeight="1" x14ac:dyDescent="0.3">
      <c r="A329" s="660" t="s">
        <v>4682</v>
      </c>
      <c r="B329" s="661" t="s">
        <v>4396</v>
      </c>
      <c r="C329" s="661" t="s">
        <v>4609</v>
      </c>
      <c r="D329" s="661" t="s">
        <v>2644</v>
      </c>
      <c r="E329" s="664"/>
      <c r="F329" s="664"/>
      <c r="G329" s="661"/>
      <c r="H329" s="661"/>
      <c r="I329" s="664"/>
      <c r="J329" s="664"/>
      <c r="K329" s="661"/>
      <c r="L329" s="661"/>
      <c r="M329" s="664">
        <v>13.049999999999999</v>
      </c>
      <c r="N329" s="664">
        <v>4009.98</v>
      </c>
      <c r="O329" s="677"/>
      <c r="P329" s="665">
        <v>307.27816091954026</v>
      </c>
    </row>
    <row r="330" spans="1:16" ht="14.4" customHeight="1" x14ac:dyDescent="0.3">
      <c r="A330" s="660" t="s">
        <v>4682</v>
      </c>
      <c r="B330" s="661" t="s">
        <v>4396</v>
      </c>
      <c r="C330" s="661" t="s">
        <v>4610</v>
      </c>
      <c r="D330" s="661" t="s">
        <v>2644</v>
      </c>
      <c r="E330" s="664"/>
      <c r="F330" s="664"/>
      <c r="G330" s="661"/>
      <c r="H330" s="661"/>
      <c r="I330" s="664"/>
      <c r="J330" s="664"/>
      <c r="K330" s="661"/>
      <c r="L330" s="661"/>
      <c r="M330" s="664">
        <v>10.96</v>
      </c>
      <c r="N330" s="664">
        <v>8419.4600000000009</v>
      </c>
      <c r="O330" s="677"/>
      <c r="P330" s="665">
        <v>768.19890510948903</v>
      </c>
    </row>
    <row r="331" spans="1:16" ht="14.4" customHeight="1" x14ac:dyDescent="0.3">
      <c r="A331" s="660" t="s">
        <v>4682</v>
      </c>
      <c r="B331" s="661" t="s">
        <v>4396</v>
      </c>
      <c r="C331" s="661" t="s">
        <v>4613</v>
      </c>
      <c r="D331" s="661" t="s">
        <v>1369</v>
      </c>
      <c r="E331" s="664"/>
      <c r="F331" s="664"/>
      <c r="G331" s="661"/>
      <c r="H331" s="661"/>
      <c r="I331" s="664"/>
      <c r="J331" s="664"/>
      <c r="K331" s="661"/>
      <c r="L331" s="661"/>
      <c r="M331" s="664">
        <v>48.77000000000001</v>
      </c>
      <c r="N331" s="664">
        <v>36871.700000000004</v>
      </c>
      <c r="O331" s="677"/>
      <c r="P331" s="665">
        <v>756.03239696534752</v>
      </c>
    </row>
    <row r="332" spans="1:16" ht="14.4" customHeight="1" x14ac:dyDescent="0.3">
      <c r="A332" s="660" t="s">
        <v>4682</v>
      </c>
      <c r="B332" s="661" t="s">
        <v>4396</v>
      </c>
      <c r="C332" s="661" t="s">
        <v>4614</v>
      </c>
      <c r="D332" s="661" t="s">
        <v>1369</v>
      </c>
      <c r="E332" s="664"/>
      <c r="F332" s="664"/>
      <c r="G332" s="661"/>
      <c r="H332" s="661"/>
      <c r="I332" s="664"/>
      <c r="J332" s="664"/>
      <c r="K332" s="661"/>
      <c r="L332" s="661"/>
      <c r="M332" s="664">
        <v>0.74</v>
      </c>
      <c r="N332" s="664">
        <v>111.89</v>
      </c>
      <c r="O332" s="677"/>
      <c r="P332" s="665">
        <v>151.20270270270271</v>
      </c>
    </row>
    <row r="333" spans="1:16" ht="14.4" customHeight="1" x14ac:dyDescent="0.3">
      <c r="A333" s="660" t="s">
        <v>4682</v>
      </c>
      <c r="B333" s="661" t="s">
        <v>4396</v>
      </c>
      <c r="C333" s="661" t="s">
        <v>4617</v>
      </c>
      <c r="D333" s="661" t="s">
        <v>1369</v>
      </c>
      <c r="E333" s="664"/>
      <c r="F333" s="664"/>
      <c r="G333" s="661"/>
      <c r="H333" s="661"/>
      <c r="I333" s="664"/>
      <c r="J333" s="664"/>
      <c r="K333" s="661"/>
      <c r="L333" s="661"/>
      <c r="M333" s="664">
        <v>4.1099999999999994</v>
      </c>
      <c r="N333" s="664">
        <v>310.7</v>
      </c>
      <c r="O333" s="677"/>
      <c r="P333" s="665">
        <v>75.596107055961085</v>
      </c>
    </row>
    <row r="334" spans="1:16" ht="14.4" customHeight="1" x14ac:dyDescent="0.3">
      <c r="A334" s="660" t="s">
        <v>4682</v>
      </c>
      <c r="B334" s="661" t="s">
        <v>4396</v>
      </c>
      <c r="C334" s="661" t="s">
        <v>4618</v>
      </c>
      <c r="D334" s="661" t="s">
        <v>2152</v>
      </c>
      <c r="E334" s="664"/>
      <c r="F334" s="664"/>
      <c r="G334" s="661"/>
      <c r="H334" s="661"/>
      <c r="I334" s="664"/>
      <c r="J334" s="664"/>
      <c r="K334" s="661"/>
      <c r="L334" s="661"/>
      <c r="M334" s="664">
        <v>48</v>
      </c>
      <c r="N334" s="664">
        <v>76910.400000000009</v>
      </c>
      <c r="O334" s="677"/>
      <c r="P334" s="665">
        <v>1602.3000000000002</v>
      </c>
    </row>
    <row r="335" spans="1:16" ht="14.4" customHeight="1" x14ac:dyDescent="0.3">
      <c r="A335" s="660" t="s">
        <v>4682</v>
      </c>
      <c r="B335" s="661" t="s">
        <v>4396</v>
      </c>
      <c r="C335" s="661" t="s">
        <v>4619</v>
      </c>
      <c r="D335" s="661" t="s">
        <v>1402</v>
      </c>
      <c r="E335" s="664"/>
      <c r="F335" s="664"/>
      <c r="G335" s="661"/>
      <c r="H335" s="661"/>
      <c r="I335" s="664"/>
      <c r="J335" s="664"/>
      <c r="K335" s="661"/>
      <c r="L335" s="661"/>
      <c r="M335" s="664">
        <v>27.820000000000004</v>
      </c>
      <c r="N335" s="664">
        <v>19604.28</v>
      </c>
      <c r="O335" s="677"/>
      <c r="P335" s="665">
        <v>704.68296189791499</v>
      </c>
    </row>
    <row r="336" spans="1:16" ht="14.4" customHeight="1" x14ac:dyDescent="0.3">
      <c r="A336" s="660" t="s">
        <v>4682</v>
      </c>
      <c r="B336" s="661" t="s">
        <v>4396</v>
      </c>
      <c r="C336" s="661" t="s">
        <v>4622</v>
      </c>
      <c r="D336" s="661" t="s">
        <v>1402</v>
      </c>
      <c r="E336" s="664"/>
      <c r="F336" s="664"/>
      <c r="G336" s="661"/>
      <c r="H336" s="661"/>
      <c r="I336" s="664"/>
      <c r="J336" s="664"/>
      <c r="K336" s="661"/>
      <c r="L336" s="661"/>
      <c r="M336" s="664">
        <v>56.259999999999991</v>
      </c>
      <c r="N336" s="664">
        <v>198229.12000000002</v>
      </c>
      <c r="O336" s="677"/>
      <c r="P336" s="665">
        <v>3523.4468538926421</v>
      </c>
    </row>
    <row r="337" spans="1:16" ht="14.4" customHeight="1" x14ac:dyDescent="0.3">
      <c r="A337" s="660" t="s">
        <v>4682</v>
      </c>
      <c r="B337" s="661" t="s">
        <v>4630</v>
      </c>
      <c r="C337" s="661" t="s">
        <v>4693</v>
      </c>
      <c r="D337" s="661" t="s">
        <v>4694</v>
      </c>
      <c r="E337" s="664">
        <v>15</v>
      </c>
      <c r="F337" s="664">
        <v>10659</v>
      </c>
      <c r="G337" s="661">
        <v>1</v>
      </c>
      <c r="H337" s="661">
        <v>710.6</v>
      </c>
      <c r="I337" s="664">
        <v>13</v>
      </c>
      <c r="J337" s="664">
        <v>9237.8000000000011</v>
      </c>
      <c r="K337" s="661">
        <v>0.86666666666666681</v>
      </c>
      <c r="L337" s="661">
        <v>710.60000000000014</v>
      </c>
      <c r="M337" s="664">
        <v>9</v>
      </c>
      <c r="N337" s="664">
        <v>6395.4000000000015</v>
      </c>
      <c r="O337" s="677">
        <v>0.60000000000000009</v>
      </c>
      <c r="P337" s="665">
        <v>710.60000000000014</v>
      </c>
    </row>
    <row r="338" spans="1:16" ht="14.4" customHeight="1" x14ac:dyDescent="0.3">
      <c r="A338" s="660" t="s">
        <v>4682</v>
      </c>
      <c r="B338" s="661" t="s">
        <v>4630</v>
      </c>
      <c r="C338" s="661" t="s">
        <v>4695</v>
      </c>
      <c r="D338" s="661" t="s">
        <v>4696</v>
      </c>
      <c r="E338" s="664">
        <v>3</v>
      </c>
      <c r="F338" s="664">
        <v>2239.1999999999998</v>
      </c>
      <c r="G338" s="661">
        <v>1</v>
      </c>
      <c r="H338" s="661">
        <v>746.4</v>
      </c>
      <c r="I338" s="664"/>
      <c r="J338" s="664"/>
      <c r="K338" s="661"/>
      <c r="L338" s="661"/>
      <c r="M338" s="664"/>
      <c r="N338" s="664"/>
      <c r="O338" s="677"/>
      <c r="P338" s="665"/>
    </row>
    <row r="339" spans="1:16" ht="14.4" customHeight="1" x14ac:dyDescent="0.3">
      <c r="A339" s="660" t="s">
        <v>4682</v>
      </c>
      <c r="B339" s="661" t="s">
        <v>4630</v>
      </c>
      <c r="C339" s="661" t="s">
        <v>4697</v>
      </c>
      <c r="D339" s="661" t="s">
        <v>4698</v>
      </c>
      <c r="E339" s="664">
        <v>16</v>
      </c>
      <c r="F339" s="664">
        <v>32182.400000000001</v>
      </c>
      <c r="G339" s="661">
        <v>1</v>
      </c>
      <c r="H339" s="661">
        <v>2011.4</v>
      </c>
      <c r="I339" s="664">
        <v>10</v>
      </c>
      <c r="J339" s="664">
        <v>20114</v>
      </c>
      <c r="K339" s="661">
        <v>0.625</v>
      </c>
      <c r="L339" s="661">
        <v>2011.4</v>
      </c>
      <c r="M339" s="664">
        <v>10</v>
      </c>
      <c r="N339" s="664">
        <v>20114</v>
      </c>
      <c r="O339" s="677">
        <v>0.625</v>
      </c>
      <c r="P339" s="665">
        <v>2011.4</v>
      </c>
    </row>
    <row r="340" spans="1:16" ht="14.4" customHeight="1" x14ac:dyDescent="0.3">
      <c r="A340" s="660" t="s">
        <v>4682</v>
      </c>
      <c r="B340" s="661" t="s">
        <v>4630</v>
      </c>
      <c r="C340" s="661" t="s">
        <v>4699</v>
      </c>
      <c r="D340" s="661" t="s">
        <v>4700</v>
      </c>
      <c r="E340" s="664">
        <v>2</v>
      </c>
      <c r="F340" s="664">
        <v>1734</v>
      </c>
      <c r="G340" s="661">
        <v>1</v>
      </c>
      <c r="H340" s="661">
        <v>867</v>
      </c>
      <c r="I340" s="664">
        <v>2</v>
      </c>
      <c r="J340" s="664">
        <v>1734</v>
      </c>
      <c r="K340" s="661">
        <v>1</v>
      </c>
      <c r="L340" s="661">
        <v>867</v>
      </c>
      <c r="M340" s="664">
        <v>3</v>
      </c>
      <c r="N340" s="664">
        <v>2601</v>
      </c>
      <c r="O340" s="677">
        <v>1.5</v>
      </c>
      <c r="P340" s="665">
        <v>867</v>
      </c>
    </row>
    <row r="341" spans="1:16" ht="14.4" customHeight="1" x14ac:dyDescent="0.3">
      <c r="A341" s="660" t="s">
        <v>4682</v>
      </c>
      <c r="B341" s="661" t="s">
        <v>4630</v>
      </c>
      <c r="C341" s="661" t="s">
        <v>4631</v>
      </c>
      <c r="D341" s="661" t="s">
        <v>4632</v>
      </c>
      <c r="E341" s="664">
        <v>124</v>
      </c>
      <c r="F341" s="664">
        <v>107508</v>
      </c>
      <c r="G341" s="661">
        <v>1</v>
      </c>
      <c r="H341" s="661">
        <v>867</v>
      </c>
      <c r="I341" s="664">
        <v>93</v>
      </c>
      <c r="J341" s="664">
        <v>80631</v>
      </c>
      <c r="K341" s="661">
        <v>0.75</v>
      </c>
      <c r="L341" s="661">
        <v>867</v>
      </c>
      <c r="M341" s="664">
        <v>56</v>
      </c>
      <c r="N341" s="664">
        <v>48552</v>
      </c>
      <c r="O341" s="677">
        <v>0.45161290322580644</v>
      </c>
      <c r="P341" s="665">
        <v>867</v>
      </c>
    </row>
    <row r="342" spans="1:16" ht="14.4" customHeight="1" x14ac:dyDescent="0.3">
      <c r="A342" s="660" t="s">
        <v>4682</v>
      </c>
      <c r="B342" s="661" t="s">
        <v>4630</v>
      </c>
      <c r="C342" s="661" t="s">
        <v>4633</v>
      </c>
      <c r="D342" s="661" t="s">
        <v>4634</v>
      </c>
      <c r="E342" s="664"/>
      <c r="F342" s="664"/>
      <c r="G342" s="661"/>
      <c r="H342" s="661"/>
      <c r="I342" s="664">
        <v>1</v>
      </c>
      <c r="J342" s="664">
        <v>4279</v>
      </c>
      <c r="K342" s="661"/>
      <c r="L342" s="661">
        <v>4279</v>
      </c>
      <c r="M342" s="664"/>
      <c r="N342" s="664"/>
      <c r="O342" s="677"/>
      <c r="P342" s="665"/>
    </row>
    <row r="343" spans="1:16" ht="14.4" customHeight="1" x14ac:dyDescent="0.3">
      <c r="A343" s="660" t="s">
        <v>4682</v>
      </c>
      <c r="B343" s="661" t="s">
        <v>4630</v>
      </c>
      <c r="C343" s="661" t="s">
        <v>4701</v>
      </c>
      <c r="D343" s="661" t="s">
        <v>4702</v>
      </c>
      <c r="E343" s="664"/>
      <c r="F343" s="664"/>
      <c r="G343" s="661"/>
      <c r="H343" s="661"/>
      <c r="I343" s="664"/>
      <c r="J343" s="664"/>
      <c r="K343" s="661"/>
      <c r="L343" s="661"/>
      <c r="M343" s="664">
        <v>1</v>
      </c>
      <c r="N343" s="664">
        <v>932.62</v>
      </c>
      <c r="O343" s="677"/>
      <c r="P343" s="665">
        <v>932.62</v>
      </c>
    </row>
    <row r="344" spans="1:16" ht="14.4" customHeight="1" x14ac:dyDescent="0.3">
      <c r="A344" s="660" t="s">
        <v>4682</v>
      </c>
      <c r="B344" s="661" t="s">
        <v>4637</v>
      </c>
      <c r="C344" s="661" t="s">
        <v>4638</v>
      </c>
      <c r="D344" s="661" t="s">
        <v>4639</v>
      </c>
      <c r="E344" s="664">
        <v>1</v>
      </c>
      <c r="F344" s="664">
        <v>277</v>
      </c>
      <c r="G344" s="661">
        <v>1</v>
      </c>
      <c r="H344" s="661">
        <v>277</v>
      </c>
      <c r="I344" s="664">
        <v>8</v>
      </c>
      <c r="J344" s="664">
        <v>2216</v>
      </c>
      <c r="K344" s="661">
        <v>8</v>
      </c>
      <c r="L344" s="661">
        <v>277</v>
      </c>
      <c r="M344" s="664"/>
      <c r="N344" s="664"/>
      <c r="O344" s="677"/>
      <c r="P344" s="665"/>
    </row>
    <row r="345" spans="1:16" ht="14.4" customHeight="1" x14ac:dyDescent="0.3">
      <c r="A345" s="660" t="s">
        <v>4682</v>
      </c>
      <c r="B345" s="661" t="s">
        <v>4637</v>
      </c>
      <c r="C345" s="661" t="s">
        <v>4640</v>
      </c>
      <c r="D345" s="661" t="s">
        <v>4641</v>
      </c>
      <c r="E345" s="664">
        <v>30</v>
      </c>
      <c r="F345" s="664">
        <v>3360</v>
      </c>
      <c r="G345" s="661">
        <v>1</v>
      </c>
      <c r="H345" s="661">
        <v>112</v>
      </c>
      <c r="I345" s="664"/>
      <c r="J345" s="664"/>
      <c r="K345" s="661"/>
      <c r="L345" s="661"/>
      <c r="M345" s="664"/>
      <c r="N345" s="664"/>
      <c r="O345" s="677"/>
      <c r="P345" s="665"/>
    </row>
    <row r="346" spans="1:16" ht="14.4" customHeight="1" x14ac:dyDescent="0.3">
      <c r="A346" s="660" t="s">
        <v>4682</v>
      </c>
      <c r="B346" s="661" t="s">
        <v>4637</v>
      </c>
      <c r="C346" s="661" t="s">
        <v>4642</v>
      </c>
      <c r="D346" s="661" t="s">
        <v>4643</v>
      </c>
      <c r="E346" s="664"/>
      <c r="F346" s="664"/>
      <c r="G346" s="661"/>
      <c r="H346" s="661"/>
      <c r="I346" s="664"/>
      <c r="J346" s="664"/>
      <c r="K346" s="661"/>
      <c r="L346" s="661"/>
      <c r="M346" s="664">
        <v>2</v>
      </c>
      <c r="N346" s="664">
        <v>288</v>
      </c>
      <c r="O346" s="677"/>
      <c r="P346" s="665">
        <v>144</v>
      </c>
    </row>
    <row r="347" spans="1:16" ht="14.4" customHeight="1" x14ac:dyDescent="0.3">
      <c r="A347" s="660" t="s">
        <v>4682</v>
      </c>
      <c r="B347" s="661" t="s">
        <v>4637</v>
      </c>
      <c r="C347" s="661" t="s">
        <v>4646</v>
      </c>
      <c r="D347" s="661" t="s">
        <v>4647</v>
      </c>
      <c r="E347" s="664">
        <v>2138</v>
      </c>
      <c r="F347" s="664">
        <v>72692</v>
      </c>
      <c r="G347" s="661">
        <v>1</v>
      </c>
      <c r="H347" s="661">
        <v>34</v>
      </c>
      <c r="I347" s="664">
        <v>1991</v>
      </c>
      <c r="J347" s="664">
        <v>67694</v>
      </c>
      <c r="K347" s="661">
        <v>0.93124415341440603</v>
      </c>
      <c r="L347" s="661">
        <v>34</v>
      </c>
      <c r="M347" s="664">
        <v>1201</v>
      </c>
      <c r="N347" s="664">
        <v>42035</v>
      </c>
      <c r="O347" s="677">
        <v>0.57826170692786005</v>
      </c>
      <c r="P347" s="665">
        <v>35</v>
      </c>
    </row>
    <row r="348" spans="1:16" ht="14.4" customHeight="1" x14ac:dyDescent="0.3">
      <c r="A348" s="660" t="s">
        <v>4682</v>
      </c>
      <c r="B348" s="661" t="s">
        <v>4637</v>
      </c>
      <c r="C348" s="661" t="s">
        <v>4648</v>
      </c>
      <c r="D348" s="661" t="s">
        <v>4649</v>
      </c>
      <c r="E348" s="664"/>
      <c r="F348" s="664"/>
      <c r="G348" s="661"/>
      <c r="H348" s="661"/>
      <c r="I348" s="664">
        <v>1</v>
      </c>
      <c r="J348" s="664">
        <v>5</v>
      </c>
      <c r="K348" s="661"/>
      <c r="L348" s="661">
        <v>5</v>
      </c>
      <c r="M348" s="664"/>
      <c r="N348" s="664"/>
      <c r="O348" s="677"/>
      <c r="P348" s="665"/>
    </row>
    <row r="349" spans="1:16" ht="14.4" customHeight="1" x14ac:dyDescent="0.3">
      <c r="A349" s="660" t="s">
        <v>4682</v>
      </c>
      <c r="B349" s="661" t="s">
        <v>4637</v>
      </c>
      <c r="C349" s="661" t="s">
        <v>4703</v>
      </c>
      <c r="D349" s="661" t="s">
        <v>4704</v>
      </c>
      <c r="E349" s="664">
        <v>795</v>
      </c>
      <c r="F349" s="664">
        <v>129585</v>
      </c>
      <c r="G349" s="661">
        <v>1</v>
      </c>
      <c r="H349" s="661">
        <v>163</v>
      </c>
      <c r="I349" s="664">
        <v>967</v>
      </c>
      <c r="J349" s="664">
        <v>157621</v>
      </c>
      <c r="K349" s="661">
        <v>1.2163522012578616</v>
      </c>
      <c r="L349" s="661">
        <v>163</v>
      </c>
      <c r="M349" s="664">
        <v>1268</v>
      </c>
      <c r="N349" s="664">
        <v>209220</v>
      </c>
      <c r="O349" s="677">
        <v>1.6145387197592314</v>
      </c>
      <c r="P349" s="665">
        <v>165</v>
      </c>
    </row>
    <row r="350" spans="1:16" ht="14.4" customHeight="1" x14ac:dyDescent="0.3">
      <c r="A350" s="660" t="s">
        <v>4682</v>
      </c>
      <c r="B350" s="661" t="s">
        <v>4637</v>
      </c>
      <c r="C350" s="661" t="s">
        <v>4705</v>
      </c>
      <c r="D350" s="661" t="s">
        <v>4706</v>
      </c>
      <c r="E350" s="664">
        <v>88</v>
      </c>
      <c r="F350" s="664">
        <v>104368</v>
      </c>
      <c r="G350" s="661">
        <v>1</v>
      </c>
      <c r="H350" s="661">
        <v>1186</v>
      </c>
      <c r="I350" s="664">
        <v>100</v>
      </c>
      <c r="J350" s="664">
        <v>118600</v>
      </c>
      <c r="K350" s="661">
        <v>1.1363636363636365</v>
      </c>
      <c r="L350" s="661">
        <v>1186</v>
      </c>
      <c r="M350" s="664">
        <v>89</v>
      </c>
      <c r="N350" s="664">
        <v>106266</v>
      </c>
      <c r="O350" s="677">
        <v>1.0181856507741835</v>
      </c>
      <c r="P350" s="665">
        <v>1194</v>
      </c>
    </row>
    <row r="351" spans="1:16" ht="14.4" customHeight="1" x14ac:dyDescent="0.3">
      <c r="A351" s="660" t="s">
        <v>4682</v>
      </c>
      <c r="B351" s="661" t="s">
        <v>4637</v>
      </c>
      <c r="C351" s="661" t="s">
        <v>4707</v>
      </c>
      <c r="D351" s="661" t="s">
        <v>4708</v>
      </c>
      <c r="E351" s="664">
        <v>7058</v>
      </c>
      <c r="F351" s="664">
        <v>4982948</v>
      </c>
      <c r="G351" s="661">
        <v>1</v>
      </c>
      <c r="H351" s="661">
        <v>706</v>
      </c>
      <c r="I351" s="664">
        <v>6993</v>
      </c>
      <c r="J351" s="664">
        <v>4937058</v>
      </c>
      <c r="K351" s="661">
        <v>0.99079059223576083</v>
      </c>
      <c r="L351" s="661">
        <v>706</v>
      </c>
      <c r="M351" s="664">
        <v>5400</v>
      </c>
      <c r="N351" s="664">
        <v>3817800</v>
      </c>
      <c r="O351" s="677">
        <v>0.76617295624999493</v>
      </c>
      <c r="P351" s="665">
        <v>707</v>
      </c>
    </row>
    <row r="352" spans="1:16" ht="14.4" customHeight="1" x14ac:dyDescent="0.3">
      <c r="A352" s="660" t="s">
        <v>4682</v>
      </c>
      <c r="B352" s="661" t="s">
        <v>4637</v>
      </c>
      <c r="C352" s="661" t="s">
        <v>4709</v>
      </c>
      <c r="D352" s="661" t="s">
        <v>4710</v>
      </c>
      <c r="E352" s="664">
        <v>445</v>
      </c>
      <c r="F352" s="664">
        <v>274565</v>
      </c>
      <c r="G352" s="661">
        <v>1</v>
      </c>
      <c r="H352" s="661">
        <v>617</v>
      </c>
      <c r="I352" s="664">
        <v>265</v>
      </c>
      <c r="J352" s="664">
        <v>163505</v>
      </c>
      <c r="K352" s="661">
        <v>0.5955056179775281</v>
      </c>
      <c r="L352" s="661">
        <v>617</v>
      </c>
      <c r="M352" s="664">
        <v>62</v>
      </c>
      <c r="N352" s="664">
        <v>38378</v>
      </c>
      <c r="O352" s="677">
        <v>0.13977746617376577</v>
      </c>
      <c r="P352" s="665">
        <v>619</v>
      </c>
    </row>
    <row r="353" spans="1:16" ht="14.4" customHeight="1" x14ac:dyDescent="0.3">
      <c r="A353" s="660" t="s">
        <v>4682</v>
      </c>
      <c r="B353" s="661" t="s">
        <v>4637</v>
      </c>
      <c r="C353" s="661" t="s">
        <v>4711</v>
      </c>
      <c r="D353" s="661" t="s">
        <v>4712</v>
      </c>
      <c r="E353" s="664">
        <v>10</v>
      </c>
      <c r="F353" s="664">
        <v>60380</v>
      </c>
      <c r="G353" s="661">
        <v>1</v>
      </c>
      <c r="H353" s="661">
        <v>6038</v>
      </c>
      <c r="I353" s="664">
        <v>8</v>
      </c>
      <c r="J353" s="664">
        <v>48304</v>
      </c>
      <c r="K353" s="661">
        <v>0.8</v>
      </c>
      <c r="L353" s="661">
        <v>6038</v>
      </c>
      <c r="M353" s="664">
        <v>13</v>
      </c>
      <c r="N353" s="664">
        <v>78702</v>
      </c>
      <c r="O353" s="677">
        <v>1.3034448492878437</v>
      </c>
      <c r="P353" s="665">
        <v>6054</v>
      </c>
    </row>
    <row r="354" spans="1:16" ht="14.4" customHeight="1" x14ac:dyDescent="0.3">
      <c r="A354" s="660" t="s">
        <v>4682</v>
      </c>
      <c r="B354" s="661" t="s">
        <v>4637</v>
      </c>
      <c r="C354" s="661" t="s">
        <v>4713</v>
      </c>
      <c r="D354" s="661" t="s">
        <v>4714</v>
      </c>
      <c r="E354" s="664">
        <v>17</v>
      </c>
      <c r="F354" s="664">
        <v>111469</v>
      </c>
      <c r="G354" s="661">
        <v>1</v>
      </c>
      <c r="H354" s="661">
        <v>6557</v>
      </c>
      <c r="I354" s="664">
        <v>14</v>
      </c>
      <c r="J354" s="664">
        <v>91798</v>
      </c>
      <c r="K354" s="661">
        <v>0.82352941176470584</v>
      </c>
      <c r="L354" s="661">
        <v>6557</v>
      </c>
      <c r="M354" s="664">
        <v>22</v>
      </c>
      <c r="N354" s="664">
        <v>144782</v>
      </c>
      <c r="O354" s="677">
        <v>1.2988543900097784</v>
      </c>
      <c r="P354" s="665">
        <v>6581</v>
      </c>
    </row>
    <row r="355" spans="1:16" ht="14.4" customHeight="1" x14ac:dyDescent="0.3">
      <c r="A355" s="660" t="s">
        <v>4682</v>
      </c>
      <c r="B355" s="661" t="s">
        <v>4637</v>
      </c>
      <c r="C355" s="661" t="s">
        <v>4715</v>
      </c>
      <c r="D355" s="661" t="s">
        <v>4716</v>
      </c>
      <c r="E355" s="664">
        <v>265</v>
      </c>
      <c r="F355" s="664">
        <v>32860</v>
      </c>
      <c r="G355" s="661">
        <v>1</v>
      </c>
      <c r="H355" s="661">
        <v>124</v>
      </c>
      <c r="I355" s="664">
        <v>234</v>
      </c>
      <c r="J355" s="664">
        <v>29016</v>
      </c>
      <c r="K355" s="661">
        <v>0.88301886792452833</v>
      </c>
      <c r="L355" s="661">
        <v>124</v>
      </c>
      <c r="M355" s="664">
        <v>212</v>
      </c>
      <c r="N355" s="664">
        <v>26500</v>
      </c>
      <c r="O355" s="677">
        <v>0.80645161290322576</v>
      </c>
      <c r="P355" s="665">
        <v>125</v>
      </c>
    </row>
    <row r="356" spans="1:16" ht="14.4" customHeight="1" x14ac:dyDescent="0.3">
      <c r="A356" s="660" t="s">
        <v>4682</v>
      </c>
      <c r="B356" s="661" t="s">
        <v>4637</v>
      </c>
      <c r="C356" s="661" t="s">
        <v>4717</v>
      </c>
      <c r="D356" s="661" t="s">
        <v>4718</v>
      </c>
      <c r="E356" s="664"/>
      <c r="F356" s="664"/>
      <c r="G356" s="661"/>
      <c r="H356" s="661"/>
      <c r="I356" s="664">
        <v>10</v>
      </c>
      <c r="J356" s="664">
        <v>27560</v>
      </c>
      <c r="K356" s="661"/>
      <c r="L356" s="661">
        <v>2756</v>
      </c>
      <c r="M356" s="664"/>
      <c r="N356" s="664"/>
      <c r="O356" s="677"/>
      <c r="P356" s="665"/>
    </row>
    <row r="357" spans="1:16" ht="14.4" customHeight="1" x14ac:dyDescent="0.3">
      <c r="A357" s="660" t="s">
        <v>4682</v>
      </c>
      <c r="B357" s="661" t="s">
        <v>4637</v>
      </c>
      <c r="C357" s="661" t="s">
        <v>4719</v>
      </c>
      <c r="D357" s="661" t="s">
        <v>4720</v>
      </c>
      <c r="E357" s="664">
        <v>34</v>
      </c>
      <c r="F357" s="664">
        <v>22916</v>
      </c>
      <c r="G357" s="661">
        <v>1</v>
      </c>
      <c r="H357" s="661">
        <v>674</v>
      </c>
      <c r="I357" s="664">
        <v>27</v>
      </c>
      <c r="J357" s="664">
        <v>18198</v>
      </c>
      <c r="K357" s="661">
        <v>0.79411764705882348</v>
      </c>
      <c r="L357" s="661">
        <v>674</v>
      </c>
      <c r="M357" s="664">
        <v>20</v>
      </c>
      <c r="N357" s="664">
        <v>13800</v>
      </c>
      <c r="O357" s="677">
        <v>0.60219933670797698</v>
      </c>
      <c r="P357" s="665">
        <v>690</v>
      </c>
    </row>
    <row r="358" spans="1:16" ht="14.4" customHeight="1" x14ac:dyDescent="0.3">
      <c r="A358" s="660" t="s">
        <v>4682</v>
      </c>
      <c r="B358" s="661" t="s">
        <v>4637</v>
      </c>
      <c r="C358" s="661" t="s">
        <v>4721</v>
      </c>
      <c r="D358" s="661" t="s">
        <v>4722</v>
      </c>
      <c r="E358" s="664">
        <v>6360</v>
      </c>
      <c r="F358" s="664">
        <v>5520480</v>
      </c>
      <c r="G358" s="661">
        <v>1</v>
      </c>
      <c r="H358" s="661">
        <v>868</v>
      </c>
      <c r="I358" s="664">
        <v>8963</v>
      </c>
      <c r="J358" s="664">
        <v>7779884</v>
      </c>
      <c r="K358" s="661">
        <v>1.4092767295597484</v>
      </c>
      <c r="L358" s="661">
        <v>868</v>
      </c>
      <c r="M358" s="664">
        <v>7040</v>
      </c>
      <c r="N358" s="664">
        <v>6124800</v>
      </c>
      <c r="O358" s="677">
        <v>1.1094687418485349</v>
      </c>
      <c r="P358" s="665">
        <v>870</v>
      </c>
    </row>
    <row r="359" spans="1:16" ht="14.4" customHeight="1" x14ac:dyDescent="0.3">
      <c r="A359" s="660" t="s">
        <v>4682</v>
      </c>
      <c r="B359" s="661" t="s">
        <v>4637</v>
      </c>
      <c r="C359" s="661" t="s">
        <v>4654</v>
      </c>
      <c r="D359" s="661" t="s">
        <v>4655</v>
      </c>
      <c r="E359" s="664">
        <v>2</v>
      </c>
      <c r="F359" s="664">
        <v>0</v>
      </c>
      <c r="G359" s="661"/>
      <c r="H359" s="661">
        <v>0</v>
      </c>
      <c r="I359" s="664">
        <v>2</v>
      </c>
      <c r="J359" s="664">
        <v>0</v>
      </c>
      <c r="K359" s="661"/>
      <c r="L359" s="661">
        <v>0</v>
      </c>
      <c r="M359" s="664"/>
      <c r="N359" s="664"/>
      <c r="O359" s="677"/>
      <c r="P359" s="665"/>
    </row>
    <row r="360" spans="1:16" ht="14.4" customHeight="1" x14ac:dyDescent="0.3">
      <c r="A360" s="660" t="s">
        <v>4682</v>
      </c>
      <c r="B360" s="661" t="s">
        <v>4637</v>
      </c>
      <c r="C360" s="661" t="s">
        <v>4658</v>
      </c>
      <c r="D360" s="661" t="s">
        <v>4659</v>
      </c>
      <c r="E360" s="664">
        <v>926</v>
      </c>
      <c r="F360" s="664">
        <v>96304</v>
      </c>
      <c r="G360" s="661">
        <v>1</v>
      </c>
      <c r="H360" s="661">
        <v>104</v>
      </c>
      <c r="I360" s="664">
        <v>887</v>
      </c>
      <c r="J360" s="664">
        <v>92248</v>
      </c>
      <c r="K360" s="661">
        <v>0.95788336933045359</v>
      </c>
      <c r="L360" s="661">
        <v>104</v>
      </c>
      <c r="M360" s="664">
        <v>552</v>
      </c>
      <c r="N360" s="664">
        <v>58512</v>
      </c>
      <c r="O360" s="677">
        <v>0.60757600930387112</v>
      </c>
      <c r="P360" s="665">
        <v>106</v>
      </c>
    </row>
    <row r="361" spans="1:16" ht="14.4" customHeight="1" x14ac:dyDescent="0.3">
      <c r="A361" s="660" t="s">
        <v>4682</v>
      </c>
      <c r="B361" s="661" t="s">
        <v>4637</v>
      </c>
      <c r="C361" s="661" t="s">
        <v>4660</v>
      </c>
      <c r="D361" s="661" t="s">
        <v>4661</v>
      </c>
      <c r="E361" s="664">
        <v>1359</v>
      </c>
      <c r="F361" s="664">
        <v>0</v>
      </c>
      <c r="G361" s="661"/>
      <c r="H361" s="661">
        <v>0</v>
      </c>
      <c r="I361" s="664">
        <v>1093</v>
      </c>
      <c r="J361" s="664">
        <v>0</v>
      </c>
      <c r="K361" s="661"/>
      <c r="L361" s="661">
        <v>0</v>
      </c>
      <c r="M361" s="664">
        <v>2197</v>
      </c>
      <c r="N361" s="664">
        <v>0</v>
      </c>
      <c r="O361" s="677"/>
      <c r="P361" s="665">
        <v>0</v>
      </c>
    </row>
    <row r="362" spans="1:16" ht="14.4" customHeight="1" x14ac:dyDescent="0.3">
      <c r="A362" s="660" t="s">
        <v>4682</v>
      </c>
      <c r="B362" s="661" t="s">
        <v>4637</v>
      </c>
      <c r="C362" s="661" t="s">
        <v>4723</v>
      </c>
      <c r="D362" s="661" t="s">
        <v>4724</v>
      </c>
      <c r="E362" s="664">
        <v>67</v>
      </c>
      <c r="F362" s="664">
        <v>61037</v>
      </c>
      <c r="G362" s="661">
        <v>1</v>
      </c>
      <c r="H362" s="661">
        <v>911</v>
      </c>
      <c r="I362" s="664">
        <v>50</v>
      </c>
      <c r="J362" s="664">
        <v>45550</v>
      </c>
      <c r="K362" s="661">
        <v>0.74626865671641796</v>
      </c>
      <c r="L362" s="661">
        <v>911</v>
      </c>
      <c r="M362" s="664">
        <v>38</v>
      </c>
      <c r="N362" s="664">
        <v>34770</v>
      </c>
      <c r="O362" s="677">
        <v>0.56965447187771356</v>
      </c>
      <c r="P362" s="665">
        <v>915</v>
      </c>
    </row>
    <row r="363" spans="1:16" ht="14.4" customHeight="1" x14ac:dyDescent="0.3">
      <c r="A363" s="660" t="s">
        <v>4682</v>
      </c>
      <c r="B363" s="661" t="s">
        <v>4637</v>
      </c>
      <c r="C363" s="661" t="s">
        <v>4662</v>
      </c>
      <c r="D363" s="661" t="s">
        <v>4663</v>
      </c>
      <c r="E363" s="664">
        <v>794</v>
      </c>
      <c r="F363" s="664">
        <v>27790</v>
      </c>
      <c r="G363" s="661">
        <v>1</v>
      </c>
      <c r="H363" s="661">
        <v>35</v>
      </c>
      <c r="I363" s="664">
        <v>964</v>
      </c>
      <c r="J363" s="664">
        <v>33740</v>
      </c>
      <c r="K363" s="661">
        <v>1.2141057934508817</v>
      </c>
      <c r="L363" s="661">
        <v>35</v>
      </c>
      <c r="M363" s="664">
        <v>590</v>
      </c>
      <c r="N363" s="664">
        <v>21240</v>
      </c>
      <c r="O363" s="677">
        <v>0.76430370636919753</v>
      </c>
      <c r="P363" s="665">
        <v>36</v>
      </c>
    </row>
    <row r="364" spans="1:16" ht="14.4" customHeight="1" x14ac:dyDescent="0.3">
      <c r="A364" s="660" t="s">
        <v>4682</v>
      </c>
      <c r="B364" s="661" t="s">
        <v>4637</v>
      </c>
      <c r="C364" s="661" t="s">
        <v>4664</v>
      </c>
      <c r="D364" s="661" t="s">
        <v>4665</v>
      </c>
      <c r="E364" s="664"/>
      <c r="F364" s="664"/>
      <c r="G364" s="661"/>
      <c r="H364" s="661"/>
      <c r="I364" s="664">
        <v>3</v>
      </c>
      <c r="J364" s="664">
        <v>243</v>
      </c>
      <c r="K364" s="661"/>
      <c r="L364" s="661">
        <v>81</v>
      </c>
      <c r="M364" s="664"/>
      <c r="N364" s="664"/>
      <c r="O364" s="677"/>
      <c r="P364" s="665"/>
    </row>
    <row r="365" spans="1:16" ht="14.4" customHeight="1" x14ac:dyDescent="0.3">
      <c r="A365" s="660" t="s">
        <v>4682</v>
      </c>
      <c r="B365" s="661" t="s">
        <v>4637</v>
      </c>
      <c r="C365" s="661" t="s">
        <v>4666</v>
      </c>
      <c r="D365" s="661" t="s">
        <v>4667</v>
      </c>
      <c r="E365" s="664">
        <v>175</v>
      </c>
      <c r="F365" s="664">
        <v>5250</v>
      </c>
      <c r="G365" s="661">
        <v>1</v>
      </c>
      <c r="H365" s="661">
        <v>30</v>
      </c>
      <c r="I365" s="664">
        <v>167</v>
      </c>
      <c r="J365" s="664">
        <v>5010</v>
      </c>
      <c r="K365" s="661">
        <v>0.95428571428571429</v>
      </c>
      <c r="L365" s="661">
        <v>30</v>
      </c>
      <c r="M365" s="664">
        <v>232</v>
      </c>
      <c r="N365" s="664">
        <v>7192</v>
      </c>
      <c r="O365" s="677">
        <v>1.369904761904762</v>
      </c>
      <c r="P365" s="665">
        <v>31</v>
      </c>
    </row>
    <row r="366" spans="1:16" ht="14.4" customHeight="1" x14ac:dyDescent="0.3">
      <c r="A366" s="660" t="s">
        <v>4682</v>
      </c>
      <c r="B366" s="661" t="s">
        <v>4637</v>
      </c>
      <c r="C366" s="661" t="s">
        <v>4725</v>
      </c>
      <c r="D366" s="661" t="s">
        <v>4726</v>
      </c>
      <c r="E366" s="664">
        <v>943</v>
      </c>
      <c r="F366" s="664">
        <v>308361</v>
      </c>
      <c r="G366" s="661">
        <v>1</v>
      </c>
      <c r="H366" s="661">
        <v>327</v>
      </c>
      <c r="I366" s="664">
        <v>753</v>
      </c>
      <c r="J366" s="664">
        <v>246231</v>
      </c>
      <c r="K366" s="661">
        <v>0.79851537645811244</v>
      </c>
      <c r="L366" s="661">
        <v>327</v>
      </c>
      <c r="M366" s="664">
        <v>937</v>
      </c>
      <c r="N366" s="664">
        <v>310147</v>
      </c>
      <c r="O366" s="677">
        <v>1.0057919127256689</v>
      </c>
      <c r="P366" s="665">
        <v>331</v>
      </c>
    </row>
    <row r="367" spans="1:16" ht="14.4" customHeight="1" x14ac:dyDescent="0.3">
      <c r="A367" s="660" t="s">
        <v>4682</v>
      </c>
      <c r="B367" s="661" t="s">
        <v>4637</v>
      </c>
      <c r="C367" s="661" t="s">
        <v>4668</v>
      </c>
      <c r="D367" s="661" t="s">
        <v>4669</v>
      </c>
      <c r="E367" s="664">
        <v>620</v>
      </c>
      <c r="F367" s="664">
        <v>87420</v>
      </c>
      <c r="G367" s="661">
        <v>1</v>
      </c>
      <c r="H367" s="661">
        <v>141</v>
      </c>
      <c r="I367" s="664">
        <v>637</v>
      </c>
      <c r="J367" s="664">
        <v>89817</v>
      </c>
      <c r="K367" s="661">
        <v>1.0274193548387096</v>
      </c>
      <c r="L367" s="661">
        <v>141</v>
      </c>
      <c r="M367" s="664">
        <v>431</v>
      </c>
      <c r="N367" s="664">
        <v>55599</v>
      </c>
      <c r="O367" s="677">
        <v>0.63599862731640355</v>
      </c>
      <c r="P367" s="665">
        <v>129</v>
      </c>
    </row>
    <row r="368" spans="1:16" ht="14.4" customHeight="1" x14ac:dyDescent="0.3">
      <c r="A368" s="660" t="s">
        <v>4682</v>
      </c>
      <c r="B368" s="661" t="s">
        <v>4637</v>
      </c>
      <c r="C368" s="661" t="s">
        <v>4727</v>
      </c>
      <c r="D368" s="661" t="s">
        <v>4728</v>
      </c>
      <c r="E368" s="664">
        <v>34</v>
      </c>
      <c r="F368" s="664">
        <v>16898</v>
      </c>
      <c r="G368" s="661">
        <v>1</v>
      </c>
      <c r="H368" s="661">
        <v>497</v>
      </c>
      <c r="I368" s="664">
        <v>49</v>
      </c>
      <c r="J368" s="664">
        <v>24353</v>
      </c>
      <c r="K368" s="661">
        <v>1.4411764705882353</v>
      </c>
      <c r="L368" s="661">
        <v>497</v>
      </c>
      <c r="M368" s="664">
        <v>34</v>
      </c>
      <c r="N368" s="664">
        <v>17102</v>
      </c>
      <c r="O368" s="677">
        <v>1.012072434607646</v>
      </c>
      <c r="P368" s="665">
        <v>503</v>
      </c>
    </row>
    <row r="369" spans="1:16" ht="14.4" customHeight="1" x14ac:dyDescent="0.3">
      <c r="A369" s="660" t="s">
        <v>4682</v>
      </c>
      <c r="B369" s="661" t="s">
        <v>4637</v>
      </c>
      <c r="C369" s="661" t="s">
        <v>4674</v>
      </c>
      <c r="D369" s="661" t="s">
        <v>4675</v>
      </c>
      <c r="E369" s="664">
        <v>623</v>
      </c>
      <c r="F369" s="664">
        <v>34888</v>
      </c>
      <c r="G369" s="661">
        <v>1</v>
      </c>
      <c r="H369" s="661">
        <v>56</v>
      </c>
      <c r="I369" s="664">
        <v>655</v>
      </c>
      <c r="J369" s="664">
        <v>36680</v>
      </c>
      <c r="K369" s="661">
        <v>1.0513643659711076</v>
      </c>
      <c r="L369" s="661">
        <v>56</v>
      </c>
      <c r="M369" s="664">
        <v>422</v>
      </c>
      <c r="N369" s="664">
        <v>24054</v>
      </c>
      <c r="O369" s="677">
        <v>0.68946342581976616</v>
      </c>
      <c r="P369" s="665">
        <v>57</v>
      </c>
    </row>
    <row r="370" spans="1:16" ht="14.4" customHeight="1" x14ac:dyDescent="0.3">
      <c r="A370" s="660" t="s">
        <v>4682</v>
      </c>
      <c r="B370" s="661" t="s">
        <v>4637</v>
      </c>
      <c r="C370" s="661" t="s">
        <v>4729</v>
      </c>
      <c r="D370" s="661" t="s">
        <v>4730</v>
      </c>
      <c r="E370" s="664"/>
      <c r="F370" s="664"/>
      <c r="G370" s="661"/>
      <c r="H370" s="661"/>
      <c r="I370" s="664"/>
      <c r="J370" s="664"/>
      <c r="K370" s="661"/>
      <c r="L370" s="661"/>
      <c r="M370" s="664">
        <v>1</v>
      </c>
      <c r="N370" s="664">
        <v>57</v>
      </c>
      <c r="O370" s="677"/>
      <c r="P370" s="665">
        <v>57</v>
      </c>
    </row>
    <row r="371" spans="1:16" ht="14.4" customHeight="1" x14ac:dyDescent="0.3">
      <c r="A371" s="660" t="s">
        <v>4682</v>
      </c>
      <c r="B371" s="661" t="s">
        <v>4637</v>
      </c>
      <c r="C371" s="661" t="s">
        <v>4678</v>
      </c>
      <c r="D371" s="661" t="s">
        <v>4679</v>
      </c>
      <c r="E371" s="664">
        <v>1</v>
      </c>
      <c r="F371" s="664">
        <v>112</v>
      </c>
      <c r="G371" s="661">
        <v>1</v>
      </c>
      <c r="H371" s="661">
        <v>112</v>
      </c>
      <c r="I371" s="664"/>
      <c r="J371" s="664"/>
      <c r="K371" s="661"/>
      <c r="L371" s="661"/>
      <c r="M371" s="664">
        <v>19</v>
      </c>
      <c r="N371" s="664">
        <v>2166</v>
      </c>
      <c r="O371" s="677">
        <v>19.339285714285715</v>
      </c>
      <c r="P371" s="665">
        <v>114</v>
      </c>
    </row>
    <row r="372" spans="1:16" ht="14.4" customHeight="1" x14ac:dyDescent="0.3">
      <c r="A372" s="660" t="s">
        <v>4682</v>
      </c>
      <c r="B372" s="661" t="s">
        <v>4637</v>
      </c>
      <c r="C372" s="661" t="s">
        <v>4731</v>
      </c>
      <c r="D372" s="661" t="s">
        <v>4732</v>
      </c>
      <c r="E372" s="664">
        <v>66</v>
      </c>
      <c r="F372" s="664">
        <v>243936</v>
      </c>
      <c r="G372" s="661">
        <v>1</v>
      </c>
      <c r="H372" s="661">
        <v>3696</v>
      </c>
      <c r="I372" s="664">
        <v>77</v>
      </c>
      <c r="J372" s="664">
        <v>284592</v>
      </c>
      <c r="K372" s="661">
        <v>1.1666666666666667</v>
      </c>
      <c r="L372" s="661">
        <v>3696</v>
      </c>
      <c r="M372" s="664">
        <v>42</v>
      </c>
      <c r="N372" s="664">
        <v>155736</v>
      </c>
      <c r="O372" s="677">
        <v>0.63842975206611574</v>
      </c>
      <c r="P372" s="665">
        <v>3708</v>
      </c>
    </row>
    <row r="373" spans="1:16" ht="14.4" customHeight="1" x14ac:dyDescent="0.3">
      <c r="A373" s="660" t="s">
        <v>4682</v>
      </c>
      <c r="B373" s="661" t="s">
        <v>4637</v>
      </c>
      <c r="C373" s="661" t="s">
        <v>4733</v>
      </c>
      <c r="D373" s="661" t="s">
        <v>4734</v>
      </c>
      <c r="E373" s="664">
        <v>613</v>
      </c>
      <c r="F373" s="664">
        <v>1157344</v>
      </c>
      <c r="G373" s="661">
        <v>1</v>
      </c>
      <c r="H373" s="661">
        <v>1888</v>
      </c>
      <c r="I373" s="664">
        <v>586</v>
      </c>
      <c r="J373" s="664">
        <v>1106368</v>
      </c>
      <c r="K373" s="661">
        <v>0.9559543230016313</v>
      </c>
      <c r="L373" s="661">
        <v>1888</v>
      </c>
      <c r="M373" s="664">
        <v>507</v>
      </c>
      <c r="N373" s="664">
        <v>961272</v>
      </c>
      <c r="O373" s="677">
        <v>0.83058451074183648</v>
      </c>
      <c r="P373" s="665">
        <v>1896</v>
      </c>
    </row>
    <row r="374" spans="1:16" ht="14.4" customHeight="1" x14ac:dyDescent="0.3">
      <c r="A374" s="660" t="s">
        <v>4682</v>
      </c>
      <c r="B374" s="661" t="s">
        <v>4637</v>
      </c>
      <c r="C374" s="661" t="s">
        <v>4735</v>
      </c>
      <c r="D374" s="661" t="s">
        <v>4736</v>
      </c>
      <c r="E374" s="664">
        <v>24</v>
      </c>
      <c r="F374" s="664">
        <v>8448</v>
      </c>
      <c r="G374" s="661">
        <v>1</v>
      </c>
      <c r="H374" s="661">
        <v>352</v>
      </c>
      <c r="I374" s="664">
        <v>12</v>
      </c>
      <c r="J374" s="664">
        <v>4224</v>
      </c>
      <c r="K374" s="661">
        <v>0.5</v>
      </c>
      <c r="L374" s="661">
        <v>352</v>
      </c>
      <c r="M374" s="664">
        <v>2</v>
      </c>
      <c r="N374" s="664">
        <v>706</v>
      </c>
      <c r="O374" s="677">
        <v>8.357007575757576E-2</v>
      </c>
      <c r="P374" s="665">
        <v>353</v>
      </c>
    </row>
    <row r="375" spans="1:16" ht="14.4" customHeight="1" x14ac:dyDescent="0.3">
      <c r="A375" s="660" t="s">
        <v>4682</v>
      </c>
      <c r="B375" s="661" t="s">
        <v>4637</v>
      </c>
      <c r="C375" s="661" t="s">
        <v>4737</v>
      </c>
      <c r="D375" s="661" t="s">
        <v>4738</v>
      </c>
      <c r="E375" s="664"/>
      <c r="F375" s="664"/>
      <c r="G375" s="661"/>
      <c r="H375" s="661"/>
      <c r="I375" s="664"/>
      <c r="J375" s="664"/>
      <c r="K375" s="661"/>
      <c r="L375" s="661"/>
      <c r="M375" s="664">
        <v>1</v>
      </c>
      <c r="N375" s="664">
        <v>8025</v>
      </c>
      <c r="O375" s="677"/>
      <c r="P375" s="665">
        <v>8025</v>
      </c>
    </row>
    <row r="376" spans="1:16" ht="14.4" customHeight="1" x14ac:dyDescent="0.3">
      <c r="A376" s="660" t="s">
        <v>4682</v>
      </c>
      <c r="B376" s="661" t="s">
        <v>4637</v>
      </c>
      <c r="C376" s="661" t="s">
        <v>4739</v>
      </c>
      <c r="D376" s="661" t="s">
        <v>4740</v>
      </c>
      <c r="E376" s="664"/>
      <c r="F376" s="664"/>
      <c r="G376" s="661"/>
      <c r="H376" s="661"/>
      <c r="I376" s="664"/>
      <c r="J376" s="664"/>
      <c r="K376" s="661"/>
      <c r="L376" s="661"/>
      <c r="M376" s="664">
        <v>3</v>
      </c>
      <c r="N376" s="664">
        <v>44112</v>
      </c>
      <c r="O376" s="677"/>
      <c r="P376" s="665">
        <v>14704</v>
      </c>
    </row>
    <row r="377" spans="1:16" ht="14.4" customHeight="1" x14ac:dyDescent="0.3">
      <c r="A377" s="660" t="s">
        <v>4682</v>
      </c>
      <c r="B377" s="661" t="s">
        <v>4637</v>
      </c>
      <c r="C377" s="661" t="s">
        <v>4741</v>
      </c>
      <c r="D377" s="661" t="s">
        <v>4742</v>
      </c>
      <c r="E377" s="664"/>
      <c r="F377" s="664"/>
      <c r="G377" s="661"/>
      <c r="H377" s="661"/>
      <c r="I377" s="664"/>
      <c r="J377" s="664"/>
      <c r="K377" s="661"/>
      <c r="L377" s="661"/>
      <c r="M377" s="664">
        <v>45</v>
      </c>
      <c r="N377" s="664">
        <v>12960</v>
      </c>
      <c r="O377" s="677"/>
      <c r="P377" s="665">
        <v>288</v>
      </c>
    </row>
    <row r="378" spans="1:16" ht="14.4" customHeight="1" x14ac:dyDescent="0.3">
      <c r="A378" s="660" t="s">
        <v>4682</v>
      </c>
      <c r="B378" s="661" t="s">
        <v>4637</v>
      </c>
      <c r="C378" s="661" t="s">
        <v>4743</v>
      </c>
      <c r="D378" s="661" t="s">
        <v>4744</v>
      </c>
      <c r="E378" s="664"/>
      <c r="F378" s="664"/>
      <c r="G378" s="661"/>
      <c r="H378" s="661"/>
      <c r="I378" s="664"/>
      <c r="J378" s="664"/>
      <c r="K378" s="661"/>
      <c r="L378" s="661"/>
      <c r="M378" s="664">
        <v>252</v>
      </c>
      <c r="N378" s="664">
        <v>39816</v>
      </c>
      <c r="O378" s="677"/>
      <c r="P378" s="665">
        <v>158</v>
      </c>
    </row>
    <row r="379" spans="1:16" ht="14.4" customHeight="1" thickBot="1" x14ac:dyDescent="0.35">
      <c r="A379" s="666" t="s">
        <v>4745</v>
      </c>
      <c r="B379" s="667" t="s">
        <v>4396</v>
      </c>
      <c r="C379" s="667" t="s">
        <v>4578</v>
      </c>
      <c r="D379" s="667" t="s">
        <v>4579</v>
      </c>
      <c r="E379" s="670"/>
      <c r="F379" s="670"/>
      <c r="G379" s="667"/>
      <c r="H379" s="667"/>
      <c r="I379" s="670"/>
      <c r="J379" s="670"/>
      <c r="K379" s="667"/>
      <c r="L379" s="667"/>
      <c r="M379" s="670">
        <v>0</v>
      </c>
      <c r="N379" s="670">
        <v>0</v>
      </c>
      <c r="O379" s="678"/>
      <c r="P379" s="671"/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8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6345939</v>
      </c>
      <c r="C3" s="352">
        <f t="shared" ref="C3:R3" si="0">SUBTOTAL(9,C6:C1048576)</f>
        <v>18</v>
      </c>
      <c r="D3" s="352">
        <f t="shared" si="0"/>
        <v>9917982</v>
      </c>
      <c r="E3" s="352">
        <f t="shared" si="0"/>
        <v>300.38148189465517</v>
      </c>
      <c r="F3" s="352">
        <f t="shared" si="0"/>
        <v>6286241</v>
      </c>
      <c r="G3" s="355">
        <f>IF(B3&lt;&gt;0,F3/B3,"")</f>
        <v>0.9905927239451876</v>
      </c>
      <c r="H3" s="351">
        <f t="shared" si="0"/>
        <v>1779328.3300000003</v>
      </c>
      <c r="I3" s="352">
        <f t="shared" si="0"/>
        <v>2</v>
      </c>
      <c r="J3" s="352">
        <f t="shared" si="0"/>
        <v>1302438.3000000007</v>
      </c>
      <c r="K3" s="352">
        <f t="shared" si="0"/>
        <v>1.9737105671869861</v>
      </c>
      <c r="L3" s="352">
        <f t="shared" si="0"/>
        <v>1313135.0799999994</v>
      </c>
      <c r="M3" s="353">
        <f>IF(H3&lt;&gt;0,L3/H3,"")</f>
        <v>0.73799481403187639</v>
      </c>
      <c r="N3" s="354">
        <f t="shared" si="0"/>
        <v>1229811.5199999998</v>
      </c>
      <c r="O3" s="352">
        <f t="shared" si="0"/>
        <v>2</v>
      </c>
      <c r="P3" s="352">
        <f t="shared" si="0"/>
        <v>649873.12999999989</v>
      </c>
      <c r="Q3" s="352">
        <f t="shared" si="0"/>
        <v>0.53666628132010563</v>
      </c>
      <c r="R3" s="352">
        <f t="shared" si="0"/>
        <v>1806263.4800000004</v>
      </c>
      <c r="S3" s="353">
        <f>IF(N3&lt;&gt;0,R3/N3,"")</f>
        <v>1.4687319565846975</v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2013</v>
      </c>
      <c r="C5" s="785"/>
      <c r="D5" s="785">
        <v>2014</v>
      </c>
      <c r="E5" s="785"/>
      <c r="F5" s="785">
        <v>2015</v>
      </c>
      <c r="G5" s="786" t="s">
        <v>2</v>
      </c>
      <c r="H5" s="784">
        <v>2013</v>
      </c>
      <c r="I5" s="785"/>
      <c r="J5" s="785">
        <v>2014</v>
      </c>
      <c r="K5" s="785"/>
      <c r="L5" s="785">
        <v>2015</v>
      </c>
      <c r="M5" s="786" t="s">
        <v>2</v>
      </c>
      <c r="N5" s="784">
        <v>2013</v>
      </c>
      <c r="O5" s="785"/>
      <c r="P5" s="785">
        <v>2014</v>
      </c>
      <c r="Q5" s="785"/>
      <c r="R5" s="785">
        <v>2015</v>
      </c>
      <c r="S5" s="786" t="s">
        <v>2</v>
      </c>
    </row>
    <row r="6" spans="1:19" ht="14.4" customHeight="1" x14ac:dyDescent="0.3">
      <c r="A6" s="748" t="s">
        <v>4747</v>
      </c>
      <c r="B6" s="787">
        <v>58670</v>
      </c>
      <c r="C6" s="734">
        <v>1</v>
      </c>
      <c r="D6" s="787">
        <v>2089</v>
      </c>
      <c r="E6" s="734">
        <v>3.5605931481165844E-2</v>
      </c>
      <c r="F6" s="787">
        <v>219</v>
      </c>
      <c r="G6" s="739">
        <v>3.7327424578148969E-3</v>
      </c>
      <c r="H6" s="787"/>
      <c r="I6" s="734"/>
      <c r="J6" s="787"/>
      <c r="K6" s="734"/>
      <c r="L6" s="787"/>
      <c r="M6" s="739"/>
      <c r="N6" s="787"/>
      <c r="O6" s="734"/>
      <c r="P6" s="787"/>
      <c r="Q6" s="734"/>
      <c r="R6" s="787"/>
      <c r="S6" s="235"/>
    </row>
    <row r="7" spans="1:19" ht="14.4" customHeight="1" x14ac:dyDescent="0.3">
      <c r="A7" s="687" t="s">
        <v>4748</v>
      </c>
      <c r="B7" s="788">
        <v>1496</v>
      </c>
      <c r="C7" s="661">
        <v>1</v>
      </c>
      <c r="D7" s="788">
        <v>842</v>
      </c>
      <c r="E7" s="661">
        <v>0.56283422459893051</v>
      </c>
      <c r="F7" s="788">
        <v>629</v>
      </c>
      <c r="G7" s="677">
        <v>0.42045454545454547</v>
      </c>
      <c r="H7" s="788">
        <v>0</v>
      </c>
      <c r="I7" s="661"/>
      <c r="J7" s="788"/>
      <c r="K7" s="661"/>
      <c r="L7" s="788"/>
      <c r="M7" s="677"/>
      <c r="N7" s="788">
        <v>18866.93</v>
      </c>
      <c r="O7" s="661">
        <v>1</v>
      </c>
      <c r="P7" s="788"/>
      <c r="Q7" s="661"/>
      <c r="R7" s="788"/>
      <c r="S7" s="700"/>
    </row>
    <row r="8" spans="1:19" ht="14.4" customHeight="1" x14ac:dyDescent="0.3">
      <c r="A8" s="687" t="s">
        <v>4749</v>
      </c>
      <c r="B8" s="788">
        <v>97206</v>
      </c>
      <c r="C8" s="661">
        <v>1</v>
      </c>
      <c r="D8" s="788">
        <v>28643</v>
      </c>
      <c r="E8" s="661">
        <v>0.294662880892126</v>
      </c>
      <c r="F8" s="788">
        <v>149</v>
      </c>
      <c r="G8" s="677">
        <v>1.5328271917371356E-3</v>
      </c>
      <c r="H8" s="788"/>
      <c r="I8" s="661"/>
      <c r="J8" s="788"/>
      <c r="K8" s="661"/>
      <c r="L8" s="788"/>
      <c r="M8" s="677"/>
      <c r="N8" s="788"/>
      <c r="O8" s="661"/>
      <c r="P8" s="788"/>
      <c r="Q8" s="661"/>
      <c r="R8" s="788"/>
      <c r="S8" s="700"/>
    </row>
    <row r="9" spans="1:19" ht="14.4" customHeight="1" x14ac:dyDescent="0.3">
      <c r="A9" s="687" t="s">
        <v>4750</v>
      </c>
      <c r="B9" s="788">
        <v>3401</v>
      </c>
      <c r="C9" s="661">
        <v>1</v>
      </c>
      <c r="D9" s="788">
        <v>7137</v>
      </c>
      <c r="E9" s="661">
        <v>2.0985004410467512</v>
      </c>
      <c r="F9" s="788">
        <v>5441</v>
      </c>
      <c r="G9" s="677">
        <v>1.5998235812996178</v>
      </c>
      <c r="H9" s="788"/>
      <c r="I9" s="661"/>
      <c r="J9" s="788"/>
      <c r="K9" s="661"/>
      <c r="L9" s="788"/>
      <c r="M9" s="677"/>
      <c r="N9" s="788"/>
      <c r="O9" s="661"/>
      <c r="P9" s="788"/>
      <c r="Q9" s="661"/>
      <c r="R9" s="788"/>
      <c r="S9" s="700"/>
    </row>
    <row r="10" spans="1:19" ht="14.4" customHeight="1" x14ac:dyDescent="0.3">
      <c r="A10" s="687" t="s">
        <v>4751</v>
      </c>
      <c r="B10" s="788"/>
      <c r="C10" s="661"/>
      <c r="D10" s="788"/>
      <c r="E10" s="661"/>
      <c r="F10" s="788">
        <v>35</v>
      </c>
      <c r="G10" s="677"/>
      <c r="H10" s="788"/>
      <c r="I10" s="661"/>
      <c r="J10" s="788"/>
      <c r="K10" s="661"/>
      <c r="L10" s="788"/>
      <c r="M10" s="677"/>
      <c r="N10" s="788"/>
      <c r="O10" s="661"/>
      <c r="P10" s="788"/>
      <c r="Q10" s="661"/>
      <c r="R10" s="788"/>
      <c r="S10" s="700"/>
    </row>
    <row r="11" spans="1:19" ht="14.4" customHeight="1" x14ac:dyDescent="0.3">
      <c r="A11" s="687" t="s">
        <v>4752</v>
      </c>
      <c r="B11" s="788">
        <v>326</v>
      </c>
      <c r="C11" s="661">
        <v>1</v>
      </c>
      <c r="D11" s="788">
        <v>163</v>
      </c>
      <c r="E11" s="661">
        <v>0.5</v>
      </c>
      <c r="F11" s="788">
        <v>695</v>
      </c>
      <c r="G11" s="677">
        <v>2.1319018404907975</v>
      </c>
      <c r="H11" s="788"/>
      <c r="I11" s="661"/>
      <c r="J11" s="788"/>
      <c r="K11" s="661"/>
      <c r="L11" s="788"/>
      <c r="M11" s="677"/>
      <c r="N11" s="788"/>
      <c r="O11" s="661"/>
      <c r="P11" s="788"/>
      <c r="Q11" s="661"/>
      <c r="R11" s="788"/>
      <c r="S11" s="700"/>
    </row>
    <row r="12" spans="1:19" ht="14.4" customHeight="1" x14ac:dyDescent="0.3">
      <c r="A12" s="687" t="s">
        <v>4753</v>
      </c>
      <c r="B12" s="788">
        <v>112</v>
      </c>
      <c r="C12" s="661">
        <v>1</v>
      </c>
      <c r="D12" s="788"/>
      <c r="E12" s="661"/>
      <c r="F12" s="788"/>
      <c r="G12" s="677"/>
      <c r="H12" s="788"/>
      <c r="I12" s="661"/>
      <c r="J12" s="788"/>
      <c r="K12" s="661"/>
      <c r="L12" s="788"/>
      <c r="M12" s="677"/>
      <c r="N12" s="788"/>
      <c r="O12" s="661"/>
      <c r="P12" s="788"/>
      <c r="Q12" s="661"/>
      <c r="R12" s="788"/>
      <c r="S12" s="700"/>
    </row>
    <row r="13" spans="1:19" ht="14.4" customHeight="1" x14ac:dyDescent="0.3">
      <c r="A13" s="687" t="s">
        <v>4754</v>
      </c>
      <c r="B13" s="788">
        <v>394</v>
      </c>
      <c r="C13" s="661">
        <v>1</v>
      </c>
      <c r="D13" s="788">
        <v>3383</v>
      </c>
      <c r="E13" s="661">
        <v>8.5862944162436552</v>
      </c>
      <c r="F13" s="788">
        <v>9557</v>
      </c>
      <c r="G13" s="677">
        <v>24.256345177664976</v>
      </c>
      <c r="H13" s="788"/>
      <c r="I13" s="661"/>
      <c r="J13" s="788"/>
      <c r="K13" s="661"/>
      <c r="L13" s="788"/>
      <c r="M13" s="677"/>
      <c r="N13" s="788"/>
      <c r="O13" s="661"/>
      <c r="P13" s="788"/>
      <c r="Q13" s="661"/>
      <c r="R13" s="788"/>
      <c r="S13" s="700"/>
    </row>
    <row r="14" spans="1:19" ht="14.4" customHeight="1" x14ac:dyDescent="0.3">
      <c r="A14" s="687" t="s">
        <v>4755</v>
      </c>
      <c r="B14" s="788"/>
      <c r="C14" s="661"/>
      <c r="D14" s="788"/>
      <c r="E14" s="661"/>
      <c r="F14" s="788">
        <v>35</v>
      </c>
      <c r="G14" s="677"/>
      <c r="H14" s="788"/>
      <c r="I14" s="661"/>
      <c r="J14" s="788"/>
      <c r="K14" s="661"/>
      <c r="L14" s="788"/>
      <c r="M14" s="677"/>
      <c r="N14" s="788"/>
      <c r="O14" s="661"/>
      <c r="P14" s="788"/>
      <c r="Q14" s="661"/>
      <c r="R14" s="788"/>
      <c r="S14" s="700"/>
    </row>
    <row r="15" spans="1:19" ht="14.4" customHeight="1" x14ac:dyDescent="0.3">
      <c r="A15" s="687" t="s">
        <v>4756</v>
      </c>
      <c r="B15" s="788">
        <v>34</v>
      </c>
      <c r="C15" s="661">
        <v>1</v>
      </c>
      <c r="D15" s="788"/>
      <c r="E15" s="661"/>
      <c r="F15" s="788"/>
      <c r="G15" s="677"/>
      <c r="H15" s="788"/>
      <c r="I15" s="661"/>
      <c r="J15" s="788"/>
      <c r="K15" s="661"/>
      <c r="L15" s="788"/>
      <c r="M15" s="677"/>
      <c r="N15" s="788"/>
      <c r="O15" s="661"/>
      <c r="P15" s="788"/>
      <c r="Q15" s="661"/>
      <c r="R15" s="788"/>
      <c r="S15" s="700"/>
    </row>
    <row r="16" spans="1:19" ht="14.4" customHeight="1" x14ac:dyDescent="0.3">
      <c r="A16" s="687" t="s">
        <v>4757</v>
      </c>
      <c r="B16" s="788">
        <v>738</v>
      </c>
      <c r="C16" s="661">
        <v>1</v>
      </c>
      <c r="D16" s="788">
        <v>2081</v>
      </c>
      <c r="E16" s="661">
        <v>2.8197831978319785</v>
      </c>
      <c r="F16" s="788">
        <v>480</v>
      </c>
      <c r="G16" s="677">
        <v>0.65040650406504064</v>
      </c>
      <c r="H16" s="788"/>
      <c r="I16" s="661"/>
      <c r="J16" s="788"/>
      <c r="K16" s="661"/>
      <c r="L16" s="788"/>
      <c r="M16" s="677"/>
      <c r="N16" s="788"/>
      <c r="O16" s="661"/>
      <c r="P16" s="788"/>
      <c r="Q16" s="661"/>
      <c r="R16" s="788"/>
      <c r="S16" s="700"/>
    </row>
    <row r="17" spans="1:19" ht="14.4" customHeight="1" x14ac:dyDescent="0.3">
      <c r="A17" s="687" t="s">
        <v>4758</v>
      </c>
      <c r="B17" s="788">
        <v>442</v>
      </c>
      <c r="C17" s="661">
        <v>1</v>
      </c>
      <c r="D17" s="788">
        <v>110094</v>
      </c>
      <c r="E17" s="661">
        <v>249.08144796380091</v>
      </c>
      <c r="F17" s="788">
        <v>846</v>
      </c>
      <c r="G17" s="677">
        <v>1.9140271493212671</v>
      </c>
      <c r="H17" s="788"/>
      <c r="I17" s="661"/>
      <c r="J17" s="788"/>
      <c r="K17" s="661"/>
      <c r="L17" s="788"/>
      <c r="M17" s="677"/>
      <c r="N17" s="788"/>
      <c r="O17" s="661"/>
      <c r="P17" s="788"/>
      <c r="Q17" s="661"/>
      <c r="R17" s="788"/>
      <c r="S17" s="700"/>
    </row>
    <row r="18" spans="1:19" ht="14.4" customHeight="1" x14ac:dyDescent="0.3">
      <c r="A18" s="687" t="s">
        <v>4759</v>
      </c>
      <c r="B18" s="788"/>
      <c r="C18" s="661"/>
      <c r="D18" s="788"/>
      <c r="E18" s="661"/>
      <c r="F18" s="788">
        <v>818</v>
      </c>
      <c r="G18" s="677"/>
      <c r="H18" s="788"/>
      <c r="I18" s="661"/>
      <c r="J18" s="788"/>
      <c r="K18" s="661"/>
      <c r="L18" s="788"/>
      <c r="M18" s="677"/>
      <c r="N18" s="788"/>
      <c r="O18" s="661"/>
      <c r="P18" s="788"/>
      <c r="Q18" s="661"/>
      <c r="R18" s="788"/>
      <c r="S18" s="700"/>
    </row>
    <row r="19" spans="1:19" ht="14.4" customHeight="1" x14ac:dyDescent="0.3">
      <c r="A19" s="687" t="s">
        <v>4760</v>
      </c>
      <c r="B19" s="788">
        <v>392700</v>
      </c>
      <c r="C19" s="661">
        <v>1</v>
      </c>
      <c r="D19" s="788">
        <v>616538</v>
      </c>
      <c r="E19" s="661">
        <v>1.5699974535268653</v>
      </c>
      <c r="F19" s="788">
        <v>653202</v>
      </c>
      <c r="G19" s="677">
        <v>1.663361344537815</v>
      </c>
      <c r="H19" s="788">
        <v>2842.4</v>
      </c>
      <c r="I19" s="661">
        <v>1</v>
      </c>
      <c r="J19" s="788">
        <v>3553</v>
      </c>
      <c r="K19" s="661">
        <v>1.25</v>
      </c>
      <c r="L19" s="788">
        <v>6395.4000000000015</v>
      </c>
      <c r="M19" s="677">
        <v>2.2500000000000004</v>
      </c>
      <c r="N19" s="788"/>
      <c r="O19" s="661"/>
      <c r="P19" s="788"/>
      <c r="Q19" s="661"/>
      <c r="R19" s="788"/>
      <c r="S19" s="700"/>
    </row>
    <row r="20" spans="1:19" ht="14.4" customHeight="1" x14ac:dyDescent="0.3">
      <c r="A20" s="687" t="s">
        <v>4761</v>
      </c>
      <c r="B20" s="788">
        <v>68</v>
      </c>
      <c r="C20" s="661">
        <v>1</v>
      </c>
      <c r="D20" s="788">
        <v>499</v>
      </c>
      <c r="E20" s="661">
        <v>7.3382352941176467</v>
      </c>
      <c r="F20" s="788">
        <v>576</v>
      </c>
      <c r="G20" s="677">
        <v>8.4705882352941178</v>
      </c>
      <c r="H20" s="788"/>
      <c r="I20" s="661"/>
      <c r="J20" s="788">
        <v>7189.46</v>
      </c>
      <c r="K20" s="661"/>
      <c r="L20" s="788"/>
      <c r="M20" s="677"/>
      <c r="N20" s="788"/>
      <c r="O20" s="661"/>
      <c r="P20" s="788"/>
      <c r="Q20" s="661"/>
      <c r="R20" s="788"/>
      <c r="S20" s="700"/>
    </row>
    <row r="21" spans="1:19" ht="14.4" customHeight="1" x14ac:dyDescent="0.3">
      <c r="A21" s="687" t="s">
        <v>2718</v>
      </c>
      <c r="B21" s="788">
        <v>5759021</v>
      </c>
      <c r="C21" s="661">
        <v>1</v>
      </c>
      <c r="D21" s="788">
        <v>9028911</v>
      </c>
      <c r="E21" s="661">
        <v>1.5677857399721238</v>
      </c>
      <c r="F21" s="788">
        <v>5573010</v>
      </c>
      <c r="G21" s="677">
        <v>0.96770093389136802</v>
      </c>
      <c r="H21" s="788">
        <v>1776485.9300000004</v>
      </c>
      <c r="I21" s="661">
        <v>1</v>
      </c>
      <c r="J21" s="788">
        <v>1285661.6400000008</v>
      </c>
      <c r="K21" s="661">
        <v>0.72371056718698612</v>
      </c>
      <c r="L21" s="788">
        <v>1304017.6799999995</v>
      </c>
      <c r="M21" s="677">
        <v>0.73404334815080641</v>
      </c>
      <c r="N21" s="788">
        <v>1210944.5899999999</v>
      </c>
      <c r="O21" s="661">
        <v>1</v>
      </c>
      <c r="P21" s="788">
        <v>649873.12999999989</v>
      </c>
      <c r="Q21" s="661">
        <v>0.53666628132010563</v>
      </c>
      <c r="R21" s="788">
        <v>1776866.6300000004</v>
      </c>
      <c r="S21" s="700">
        <v>1.4673393354852022</v>
      </c>
    </row>
    <row r="22" spans="1:19" ht="14.4" customHeight="1" x14ac:dyDescent="0.3">
      <c r="A22" s="687" t="s">
        <v>4762</v>
      </c>
      <c r="B22" s="788"/>
      <c r="C22" s="661"/>
      <c r="D22" s="788">
        <v>68</v>
      </c>
      <c r="E22" s="661"/>
      <c r="F22" s="788"/>
      <c r="G22" s="677"/>
      <c r="H22" s="788"/>
      <c r="I22" s="661"/>
      <c r="J22" s="788"/>
      <c r="K22" s="661"/>
      <c r="L22" s="788"/>
      <c r="M22" s="677"/>
      <c r="N22" s="788"/>
      <c r="O22" s="661"/>
      <c r="P22" s="788"/>
      <c r="Q22" s="661"/>
      <c r="R22" s="788"/>
      <c r="S22" s="700"/>
    </row>
    <row r="23" spans="1:19" ht="14.4" customHeight="1" x14ac:dyDescent="0.3">
      <c r="A23" s="687" t="s">
        <v>4763</v>
      </c>
      <c r="B23" s="788">
        <v>197</v>
      </c>
      <c r="C23" s="661">
        <v>1</v>
      </c>
      <c r="D23" s="788">
        <v>3250</v>
      </c>
      <c r="E23" s="661">
        <v>16.497461928934012</v>
      </c>
      <c r="F23" s="788">
        <v>3353</v>
      </c>
      <c r="G23" s="677">
        <v>17.020304568527919</v>
      </c>
      <c r="H23" s="788"/>
      <c r="I23" s="661"/>
      <c r="J23" s="788">
        <v>2011.4</v>
      </c>
      <c r="K23" s="661"/>
      <c r="L23" s="788">
        <v>2011.4000000000015</v>
      </c>
      <c r="M23" s="677"/>
      <c r="N23" s="788"/>
      <c r="O23" s="661"/>
      <c r="P23" s="788"/>
      <c r="Q23" s="661"/>
      <c r="R23" s="788">
        <v>29396.85</v>
      </c>
      <c r="S23" s="700"/>
    </row>
    <row r="24" spans="1:19" ht="14.4" customHeight="1" x14ac:dyDescent="0.3">
      <c r="A24" s="687" t="s">
        <v>4764</v>
      </c>
      <c r="B24" s="788"/>
      <c r="C24" s="661"/>
      <c r="D24" s="788">
        <v>326</v>
      </c>
      <c r="E24" s="661"/>
      <c r="F24" s="788">
        <v>165</v>
      </c>
      <c r="G24" s="677"/>
      <c r="H24" s="788"/>
      <c r="I24" s="661"/>
      <c r="J24" s="788"/>
      <c r="K24" s="661"/>
      <c r="L24" s="788"/>
      <c r="M24" s="677"/>
      <c r="N24" s="788"/>
      <c r="O24" s="661"/>
      <c r="P24" s="788"/>
      <c r="Q24" s="661"/>
      <c r="R24" s="788"/>
      <c r="S24" s="700"/>
    </row>
    <row r="25" spans="1:19" ht="14.4" customHeight="1" x14ac:dyDescent="0.3">
      <c r="A25" s="687" t="s">
        <v>4765</v>
      </c>
      <c r="B25" s="788">
        <v>662</v>
      </c>
      <c r="C25" s="661">
        <v>1</v>
      </c>
      <c r="D25" s="788">
        <v>679</v>
      </c>
      <c r="E25" s="661">
        <v>1.0256797583081572</v>
      </c>
      <c r="F25" s="788">
        <v>35</v>
      </c>
      <c r="G25" s="677">
        <v>5.2870090634441085E-2</v>
      </c>
      <c r="H25" s="788"/>
      <c r="I25" s="661"/>
      <c r="J25" s="788"/>
      <c r="K25" s="661"/>
      <c r="L25" s="788"/>
      <c r="M25" s="677"/>
      <c r="N25" s="788"/>
      <c r="O25" s="661"/>
      <c r="P25" s="788"/>
      <c r="Q25" s="661"/>
      <c r="R25" s="788"/>
      <c r="S25" s="700"/>
    </row>
    <row r="26" spans="1:19" ht="14.4" customHeight="1" x14ac:dyDescent="0.3">
      <c r="A26" s="687" t="s">
        <v>4766</v>
      </c>
      <c r="B26" s="788">
        <v>4976</v>
      </c>
      <c r="C26" s="661">
        <v>1</v>
      </c>
      <c r="D26" s="788"/>
      <c r="E26" s="661"/>
      <c r="F26" s="788"/>
      <c r="G26" s="677"/>
      <c r="H26" s="788"/>
      <c r="I26" s="661"/>
      <c r="J26" s="788"/>
      <c r="K26" s="661"/>
      <c r="L26" s="788"/>
      <c r="M26" s="677"/>
      <c r="N26" s="788"/>
      <c r="O26" s="661"/>
      <c r="P26" s="788"/>
      <c r="Q26" s="661"/>
      <c r="R26" s="788"/>
      <c r="S26" s="700"/>
    </row>
    <row r="27" spans="1:19" ht="14.4" customHeight="1" x14ac:dyDescent="0.3">
      <c r="A27" s="687" t="s">
        <v>4767</v>
      </c>
      <c r="B27" s="788">
        <v>25333</v>
      </c>
      <c r="C27" s="661">
        <v>1</v>
      </c>
      <c r="D27" s="788">
        <v>112634</v>
      </c>
      <c r="E27" s="661">
        <v>4.4461374491769625</v>
      </c>
      <c r="F27" s="788">
        <v>36665</v>
      </c>
      <c r="G27" s="677">
        <v>1.4473216752852012</v>
      </c>
      <c r="H27" s="788"/>
      <c r="I27" s="661"/>
      <c r="J27" s="788">
        <v>4022.8</v>
      </c>
      <c r="K27" s="661"/>
      <c r="L27" s="788">
        <v>710.6</v>
      </c>
      <c r="M27" s="677"/>
      <c r="N27" s="788"/>
      <c r="O27" s="661"/>
      <c r="P27" s="788"/>
      <c r="Q27" s="661"/>
      <c r="R27" s="788"/>
      <c r="S27" s="700"/>
    </row>
    <row r="28" spans="1:19" ht="14.4" customHeight="1" thickBot="1" x14ac:dyDescent="0.35">
      <c r="A28" s="790" t="s">
        <v>4768</v>
      </c>
      <c r="B28" s="789">
        <v>163</v>
      </c>
      <c r="C28" s="667">
        <v>1</v>
      </c>
      <c r="D28" s="789">
        <v>645</v>
      </c>
      <c r="E28" s="667">
        <v>3.9570552147239262</v>
      </c>
      <c r="F28" s="789">
        <v>331</v>
      </c>
      <c r="G28" s="678">
        <v>2.0306748466257667</v>
      </c>
      <c r="H28" s="789"/>
      <c r="I28" s="667"/>
      <c r="J28" s="789"/>
      <c r="K28" s="667"/>
      <c r="L28" s="789"/>
      <c r="M28" s="678"/>
      <c r="N28" s="789"/>
      <c r="O28" s="667"/>
      <c r="P28" s="789"/>
      <c r="Q28" s="667"/>
      <c r="R28" s="789"/>
      <c r="S28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317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4841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15694.650000000001</v>
      </c>
      <c r="G3" s="212">
        <f t="shared" si="0"/>
        <v>9355078.8500000052</v>
      </c>
      <c r="H3" s="212"/>
      <c r="I3" s="212"/>
      <c r="J3" s="212">
        <f t="shared" si="0"/>
        <v>17652.249999999993</v>
      </c>
      <c r="K3" s="212">
        <f t="shared" si="0"/>
        <v>11870293.429999998</v>
      </c>
      <c r="L3" s="212"/>
      <c r="M3" s="212"/>
      <c r="N3" s="212">
        <f t="shared" si="0"/>
        <v>13038.04</v>
      </c>
      <c r="O3" s="212">
        <f t="shared" si="0"/>
        <v>9405639.5599999968</v>
      </c>
      <c r="P3" s="79">
        <f>IF(G3=0,0,O3/G3)</f>
        <v>1.0054046268140211</v>
      </c>
      <c r="Q3" s="213">
        <f>IF(N3=0,0,O3/N3)</f>
        <v>721.39980856018201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4769</v>
      </c>
      <c r="B6" s="734" t="s">
        <v>4395</v>
      </c>
      <c r="C6" s="734" t="s">
        <v>4637</v>
      </c>
      <c r="D6" s="734" t="s">
        <v>4646</v>
      </c>
      <c r="E6" s="734" t="s">
        <v>4647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35</v>
      </c>
      <c r="P6" s="739"/>
      <c r="Q6" s="747">
        <v>35</v>
      </c>
    </row>
    <row r="7" spans="1:17" ht="14.4" customHeight="1" x14ac:dyDescent="0.3">
      <c r="A7" s="660" t="s">
        <v>4769</v>
      </c>
      <c r="B7" s="661" t="s">
        <v>4395</v>
      </c>
      <c r="C7" s="661" t="s">
        <v>4637</v>
      </c>
      <c r="D7" s="661" t="s">
        <v>4676</v>
      </c>
      <c r="E7" s="661" t="s">
        <v>4677</v>
      </c>
      <c r="F7" s="664">
        <v>1</v>
      </c>
      <c r="G7" s="664">
        <v>645</v>
      </c>
      <c r="H7" s="664">
        <v>1</v>
      </c>
      <c r="I7" s="664">
        <v>645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4769</v>
      </c>
      <c r="B8" s="661" t="s">
        <v>4395</v>
      </c>
      <c r="C8" s="661" t="s">
        <v>4637</v>
      </c>
      <c r="D8" s="661" t="s">
        <v>4678</v>
      </c>
      <c r="E8" s="661" t="s">
        <v>4679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114</v>
      </c>
      <c r="P8" s="677"/>
      <c r="Q8" s="665">
        <v>114</v>
      </c>
    </row>
    <row r="9" spans="1:17" ht="14.4" customHeight="1" x14ac:dyDescent="0.3">
      <c r="A9" s="660" t="s">
        <v>4769</v>
      </c>
      <c r="B9" s="661" t="s">
        <v>4682</v>
      </c>
      <c r="C9" s="661" t="s">
        <v>4637</v>
      </c>
      <c r="D9" s="661" t="s">
        <v>4646</v>
      </c>
      <c r="E9" s="661" t="s">
        <v>4647</v>
      </c>
      <c r="F9" s="664">
        <v>1</v>
      </c>
      <c r="G9" s="664">
        <v>34</v>
      </c>
      <c r="H9" s="664">
        <v>1</v>
      </c>
      <c r="I9" s="664">
        <v>34</v>
      </c>
      <c r="J9" s="664">
        <v>1</v>
      </c>
      <c r="K9" s="664">
        <v>34</v>
      </c>
      <c r="L9" s="664">
        <v>1</v>
      </c>
      <c r="M9" s="664">
        <v>34</v>
      </c>
      <c r="N9" s="664">
        <v>2</v>
      </c>
      <c r="O9" s="664">
        <v>70</v>
      </c>
      <c r="P9" s="677">
        <v>2.0588235294117645</v>
      </c>
      <c r="Q9" s="665">
        <v>35</v>
      </c>
    </row>
    <row r="10" spans="1:17" ht="14.4" customHeight="1" x14ac:dyDescent="0.3">
      <c r="A10" s="660" t="s">
        <v>4769</v>
      </c>
      <c r="B10" s="661" t="s">
        <v>4682</v>
      </c>
      <c r="C10" s="661" t="s">
        <v>4637</v>
      </c>
      <c r="D10" s="661" t="s">
        <v>4703</v>
      </c>
      <c r="E10" s="661" t="s">
        <v>4704</v>
      </c>
      <c r="F10" s="664"/>
      <c r="G10" s="664"/>
      <c r="H10" s="664"/>
      <c r="I10" s="664"/>
      <c r="J10" s="664">
        <v>1</v>
      </c>
      <c r="K10" s="664">
        <v>163</v>
      </c>
      <c r="L10" s="664"/>
      <c r="M10" s="664">
        <v>163</v>
      </c>
      <c r="N10" s="664"/>
      <c r="O10" s="664"/>
      <c r="P10" s="677"/>
      <c r="Q10" s="665"/>
    </row>
    <row r="11" spans="1:17" ht="14.4" customHeight="1" x14ac:dyDescent="0.3">
      <c r="A11" s="660" t="s">
        <v>4769</v>
      </c>
      <c r="B11" s="661" t="s">
        <v>4682</v>
      </c>
      <c r="C11" s="661" t="s">
        <v>4637</v>
      </c>
      <c r="D11" s="661" t="s">
        <v>4705</v>
      </c>
      <c r="E11" s="661" t="s">
        <v>4706</v>
      </c>
      <c r="F11" s="664"/>
      <c r="G11" s="664"/>
      <c r="H11" s="664"/>
      <c r="I11" s="664"/>
      <c r="J11" s="664">
        <v>1</v>
      </c>
      <c r="K11" s="664">
        <v>1186</v>
      </c>
      <c r="L11" s="664"/>
      <c r="M11" s="664">
        <v>1186</v>
      </c>
      <c r="N11" s="664"/>
      <c r="O11" s="664"/>
      <c r="P11" s="677"/>
      <c r="Q11" s="665"/>
    </row>
    <row r="12" spans="1:17" ht="14.4" customHeight="1" x14ac:dyDescent="0.3">
      <c r="A12" s="660" t="s">
        <v>4769</v>
      </c>
      <c r="B12" s="661" t="s">
        <v>4682</v>
      </c>
      <c r="C12" s="661" t="s">
        <v>4637</v>
      </c>
      <c r="D12" s="661" t="s">
        <v>4707</v>
      </c>
      <c r="E12" s="661" t="s">
        <v>4708</v>
      </c>
      <c r="F12" s="664"/>
      <c r="G12" s="664"/>
      <c r="H12" s="664"/>
      <c r="I12" s="664"/>
      <c r="J12" s="664">
        <v>1</v>
      </c>
      <c r="K12" s="664">
        <v>706</v>
      </c>
      <c r="L12" s="664"/>
      <c r="M12" s="664">
        <v>706</v>
      </c>
      <c r="N12" s="664"/>
      <c r="O12" s="664"/>
      <c r="P12" s="677"/>
      <c r="Q12" s="665"/>
    </row>
    <row r="13" spans="1:17" ht="14.4" customHeight="1" x14ac:dyDescent="0.3">
      <c r="A13" s="660" t="s">
        <v>4769</v>
      </c>
      <c r="B13" s="661" t="s">
        <v>4682</v>
      </c>
      <c r="C13" s="661" t="s">
        <v>4637</v>
      </c>
      <c r="D13" s="661" t="s">
        <v>4721</v>
      </c>
      <c r="E13" s="661" t="s">
        <v>4722</v>
      </c>
      <c r="F13" s="664">
        <v>60</v>
      </c>
      <c r="G13" s="664">
        <v>52080</v>
      </c>
      <c r="H13" s="664">
        <v>1</v>
      </c>
      <c r="I13" s="664">
        <v>868</v>
      </c>
      <c r="J13" s="664"/>
      <c r="K13" s="664"/>
      <c r="L13" s="664"/>
      <c r="M13" s="664"/>
      <c r="N13" s="664"/>
      <c r="O13" s="664"/>
      <c r="P13" s="677"/>
      <c r="Q13" s="665"/>
    </row>
    <row r="14" spans="1:17" ht="14.4" customHeight="1" x14ac:dyDescent="0.3">
      <c r="A14" s="660" t="s">
        <v>4769</v>
      </c>
      <c r="B14" s="661" t="s">
        <v>4682</v>
      </c>
      <c r="C14" s="661" t="s">
        <v>4637</v>
      </c>
      <c r="D14" s="661" t="s">
        <v>4725</v>
      </c>
      <c r="E14" s="661" t="s">
        <v>4726</v>
      </c>
      <c r="F14" s="664">
        <v>1</v>
      </c>
      <c r="G14" s="664">
        <v>327</v>
      </c>
      <c r="H14" s="664">
        <v>1</v>
      </c>
      <c r="I14" s="664">
        <v>327</v>
      </c>
      <c r="J14" s="664"/>
      <c r="K14" s="664"/>
      <c r="L14" s="664"/>
      <c r="M14" s="664"/>
      <c r="N14" s="664"/>
      <c r="O14" s="664"/>
      <c r="P14" s="677"/>
      <c r="Q14" s="665"/>
    </row>
    <row r="15" spans="1:17" ht="14.4" customHeight="1" x14ac:dyDescent="0.3">
      <c r="A15" s="660" t="s">
        <v>4769</v>
      </c>
      <c r="B15" s="661" t="s">
        <v>4682</v>
      </c>
      <c r="C15" s="661" t="s">
        <v>4637</v>
      </c>
      <c r="D15" s="661" t="s">
        <v>4731</v>
      </c>
      <c r="E15" s="661" t="s">
        <v>4732</v>
      </c>
      <c r="F15" s="664">
        <v>1</v>
      </c>
      <c r="G15" s="664">
        <v>3696</v>
      </c>
      <c r="H15" s="664">
        <v>1</v>
      </c>
      <c r="I15" s="664">
        <v>3696</v>
      </c>
      <c r="J15" s="664"/>
      <c r="K15" s="664"/>
      <c r="L15" s="664"/>
      <c r="M15" s="664"/>
      <c r="N15" s="664"/>
      <c r="O15" s="664"/>
      <c r="P15" s="677"/>
      <c r="Q15" s="665"/>
    </row>
    <row r="16" spans="1:17" ht="14.4" customHeight="1" x14ac:dyDescent="0.3">
      <c r="A16" s="660" t="s">
        <v>4769</v>
      </c>
      <c r="B16" s="661" t="s">
        <v>4682</v>
      </c>
      <c r="C16" s="661" t="s">
        <v>4637</v>
      </c>
      <c r="D16" s="661" t="s">
        <v>4733</v>
      </c>
      <c r="E16" s="661" t="s">
        <v>4734</v>
      </c>
      <c r="F16" s="664">
        <v>1</v>
      </c>
      <c r="G16" s="664">
        <v>1888</v>
      </c>
      <c r="H16" s="664">
        <v>1</v>
      </c>
      <c r="I16" s="664">
        <v>1888</v>
      </c>
      <c r="J16" s="664"/>
      <c r="K16" s="664"/>
      <c r="L16" s="664"/>
      <c r="M16" s="664"/>
      <c r="N16" s="664"/>
      <c r="O16" s="664"/>
      <c r="P16" s="677"/>
      <c r="Q16" s="665"/>
    </row>
    <row r="17" spans="1:17" ht="14.4" customHeight="1" x14ac:dyDescent="0.3">
      <c r="A17" s="660" t="s">
        <v>4770</v>
      </c>
      <c r="B17" s="661" t="s">
        <v>4395</v>
      </c>
      <c r="C17" s="661" t="s">
        <v>4396</v>
      </c>
      <c r="D17" s="661" t="s">
        <v>4435</v>
      </c>
      <c r="E17" s="661" t="s">
        <v>4436</v>
      </c>
      <c r="F17" s="664">
        <v>0</v>
      </c>
      <c r="G17" s="664">
        <v>0</v>
      </c>
      <c r="H17" s="664"/>
      <c r="I17" s="664"/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4770</v>
      </c>
      <c r="B18" s="661" t="s">
        <v>4395</v>
      </c>
      <c r="C18" s="661" t="s">
        <v>4396</v>
      </c>
      <c r="D18" s="661" t="s">
        <v>4435</v>
      </c>
      <c r="E18" s="661" t="s">
        <v>2481</v>
      </c>
      <c r="F18" s="664">
        <v>1.25</v>
      </c>
      <c r="G18" s="664">
        <v>18866.93</v>
      </c>
      <c r="H18" s="664">
        <v>1</v>
      </c>
      <c r="I18" s="664">
        <v>15093.544</v>
      </c>
      <c r="J18" s="664"/>
      <c r="K18" s="664"/>
      <c r="L18" s="664"/>
      <c r="M18" s="664"/>
      <c r="N18" s="664"/>
      <c r="O18" s="664"/>
      <c r="P18" s="677"/>
      <c r="Q18" s="665"/>
    </row>
    <row r="19" spans="1:17" ht="14.4" customHeight="1" x14ac:dyDescent="0.3">
      <c r="A19" s="660" t="s">
        <v>4770</v>
      </c>
      <c r="B19" s="661" t="s">
        <v>4395</v>
      </c>
      <c r="C19" s="661" t="s">
        <v>4637</v>
      </c>
      <c r="D19" s="661" t="s">
        <v>4646</v>
      </c>
      <c r="E19" s="661" t="s">
        <v>4647</v>
      </c>
      <c r="F19" s="664">
        <v>4</v>
      </c>
      <c r="G19" s="664">
        <v>136</v>
      </c>
      <c r="H19" s="664">
        <v>1</v>
      </c>
      <c r="I19" s="664">
        <v>34</v>
      </c>
      <c r="J19" s="664">
        <v>3</v>
      </c>
      <c r="K19" s="664">
        <v>102</v>
      </c>
      <c r="L19" s="664">
        <v>0.75</v>
      </c>
      <c r="M19" s="664">
        <v>34</v>
      </c>
      <c r="N19" s="664">
        <v>1</v>
      </c>
      <c r="O19" s="664">
        <v>35</v>
      </c>
      <c r="P19" s="677">
        <v>0.25735294117647056</v>
      </c>
      <c r="Q19" s="665">
        <v>35</v>
      </c>
    </row>
    <row r="20" spans="1:17" ht="14.4" customHeight="1" x14ac:dyDescent="0.3">
      <c r="A20" s="660" t="s">
        <v>4770</v>
      </c>
      <c r="B20" s="661" t="s">
        <v>4395</v>
      </c>
      <c r="C20" s="661" t="s">
        <v>4637</v>
      </c>
      <c r="D20" s="661" t="s">
        <v>4652</v>
      </c>
      <c r="E20" s="661" t="s">
        <v>4653</v>
      </c>
      <c r="F20" s="664">
        <v>1</v>
      </c>
      <c r="G20" s="664">
        <v>163</v>
      </c>
      <c r="H20" s="664">
        <v>1</v>
      </c>
      <c r="I20" s="664">
        <v>163</v>
      </c>
      <c r="J20" s="664"/>
      <c r="K20" s="664"/>
      <c r="L20" s="664"/>
      <c r="M20" s="664"/>
      <c r="N20" s="664"/>
      <c r="O20" s="664"/>
      <c r="P20" s="677"/>
      <c r="Q20" s="665"/>
    </row>
    <row r="21" spans="1:17" ht="14.4" customHeight="1" x14ac:dyDescent="0.3">
      <c r="A21" s="660" t="s">
        <v>4770</v>
      </c>
      <c r="B21" s="661" t="s">
        <v>4395</v>
      </c>
      <c r="C21" s="661" t="s">
        <v>4637</v>
      </c>
      <c r="D21" s="661" t="s">
        <v>4656</v>
      </c>
      <c r="E21" s="661" t="s">
        <v>4657</v>
      </c>
      <c r="F21" s="664">
        <v>1</v>
      </c>
      <c r="G21" s="664">
        <v>0</v>
      </c>
      <c r="H21" s="664"/>
      <c r="I21" s="664">
        <v>0</v>
      </c>
      <c r="J21" s="664"/>
      <c r="K21" s="664"/>
      <c r="L21" s="664"/>
      <c r="M21" s="664"/>
      <c r="N21" s="664"/>
      <c r="O21" s="664"/>
      <c r="P21" s="677"/>
      <c r="Q21" s="665"/>
    </row>
    <row r="22" spans="1:17" ht="14.4" customHeight="1" x14ac:dyDescent="0.3">
      <c r="A22" s="660" t="s">
        <v>4770</v>
      </c>
      <c r="B22" s="661" t="s">
        <v>4395</v>
      </c>
      <c r="C22" s="661" t="s">
        <v>4637</v>
      </c>
      <c r="D22" s="661" t="s">
        <v>4658</v>
      </c>
      <c r="E22" s="661" t="s">
        <v>4659</v>
      </c>
      <c r="F22" s="664">
        <v>1</v>
      </c>
      <c r="G22" s="664">
        <v>104</v>
      </c>
      <c r="H22" s="664">
        <v>1</v>
      </c>
      <c r="I22" s="664">
        <v>104</v>
      </c>
      <c r="J22" s="664"/>
      <c r="K22" s="664"/>
      <c r="L22" s="664"/>
      <c r="M22" s="664"/>
      <c r="N22" s="664"/>
      <c r="O22" s="664"/>
      <c r="P22" s="677"/>
      <c r="Q22" s="665"/>
    </row>
    <row r="23" spans="1:17" ht="14.4" customHeight="1" x14ac:dyDescent="0.3">
      <c r="A23" s="660" t="s">
        <v>4770</v>
      </c>
      <c r="B23" s="661" t="s">
        <v>4395</v>
      </c>
      <c r="C23" s="661" t="s">
        <v>4637</v>
      </c>
      <c r="D23" s="661" t="s">
        <v>4660</v>
      </c>
      <c r="E23" s="661" t="s">
        <v>4661</v>
      </c>
      <c r="F23" s="664"/>
      <c r="G23" s="664"/>
      <c r="H23" s="664"/>
      <c r="I23" s="664"/>
      <c r="J23" s="664"/>
      <c r="K23" s="664"/>
      <c r="L23" s="664"/>
      <c r="M23" s="664"/>
      <c r="N23" s="664">
        <v>1</v>
      </c>
      <c r="O23" s="664">
        <v>0</v>
      </c>
      <c r="P23" s="677"/>
      <c r="Q23" s="665">
        <v>0</v>
      </c>
    </row>
    <row r="24" spans="1:17" ht="14.4" customHeight="1" x14ac:dyDescent="0.3">
      <c r="A24" s="660" t="s">
        <v>4770</v>
      </c>
      <c r="B24" s="661" t="s">
        <v>4395</v>
      </c>
      <c r="C24" s="661" t="s">
        <v>4637</v>
      </c>
      <c r="D24" s="661" t="s">
        <v>4672</v>
      </c>
      <c r="E24" s="661" t="s">
        <v>4673</v>
      </c>
      <c r="F24" s="664"/>
      <c r="G24" s="664"/>
      <c r="H24" s="664"/>
      <c r="I24" s="664"/>
      <c r="J24" s="664"/>
      <c r="K24" s="664"/>
      <c r="L24" s="664"/>
      <c r="M24" s="664"/>
      <c r="N24" s="664">
        <v>1</v>
      </c>
      <c r="O24" s="664">
        <v>331</v>
      </c>
      <c r="P24" s="677"/>
      <c r="Q24" s="665">
        <v>331</v>
      </c>
    </row>
    <row r="25" spans="1:17" ht="14.4" customHeight="1" x14ac:dyDescent="0.3">
      <c r="A25" s="660" t="s">
        <v>4770</v>
      </c>
      <c r="B25" s="661" t="s">
        <v>4395</v>
      </c>
      <c r="C25" s="661" t="s">
        <v>4637</v>
      </c>
      <c r="D25" s="661" t="s">
        <v>4676</v>
      </c>
      <c r="E25" s="661" t="s">
        <v>4677</v>
      </c>
      <c r="F25" s="664">
        <v>1</v>
      </c>
      <c r="G25" s="664">
        <v>645</v>
      </c>
      <c r="H25" s="664">
        <v>1</v>
      </c>
      <c r="I25" s="664">
        <v>645</v>
      </c>
      <c r="J25" s="664"/>
      <c r="K25" s="664"/>
      <c r="L25" s="664"/>
      <c r="M25" s="664"/>
      <c r="N25" s="664"/>
      <c r="O25" s="664"/>
      <c r="P25" s="677"/>
      <c r="Q25" s="665"/>
    </row>
    <row r="26" spans="1:17" ht="14.4" customHeight="1" x14ac:dyDescent="0.3">
      <c r="A26" s="660" t="s">
        <v>4770</v>
      </c>
      <c r="B26" s="661" t="s">
        <v>4395</v>
      </c>
      <c r="C26" s="661" t="s">
        <v>4637</v>
      </c>
      <c r="D26" s="661" t="s">
        <v>4678</v>
      </c>
      <c r="E26" s="661" t="s">
        <v>4679</v>
      </c>
      <c r="F26" s="664">
        <v>4</v>
      </c>
      <c r="G26" s="664">
        <v>448</v>
      </c>
      <c r="H26" s="664">
        <v>1</v>
      </c>
      <c r="I26" s="664">
        <v>112</v>
      </c>
      <c r="J26" s="664">
        <v>6</v>
      </c>
      <c r="K26" s="664">
        <v>672</v>
      </c>
      <c r="L26" s="664">
        <v>1.5</v>
      </c>
      <c r="M26" s="664">
        <v>112</v>
      </c>
      <c r="N26" s="664">
        <v>2</v>
      </c>
      <c r="O26" s="664">
        <v>228</v>
      </c>
      <c r="P26" s="677">
        <v>0.5089285714285714</v>
      </c>
      <c r="Q26" s="665">
        <v>114</v>
      </c>
    </row>
    <row r="27" spans="1:17" ht="14.4" customHeight="1" x14ac:dyDescent="0.3">
      <c r="A27" s="660" t="s">
        <v>4770</v>
      </c>
      <c r="B27" s="661" t="s">
        <v>4682</v>
      </c>
      <c r="C27" s="661" t="s">
        <v>4637</v>
      </c>
      <c r="D27" s="661" t="s">
        <v>4646</v>
      </c>
      <c r="E27" s="661" t="s">
        <v>4647</v>
      </c>
      <c r="F27" s="664"/>
      <c r="G27" s="664"/>
      <c r="H27" s="664"/>
      <c r="I27" s="664"/>
      <c r="J27" s="664">
        <v>2</v>
      </c>
      <c r="K27" s="664">
        <v>68</v>
      </c>
      <c r="L27" s="664"/>
      <c r="M27" s="664">
        <v>34</v>
      </c>
      <c r="N27" s="664">
        <v>1</v>
      </c>
      <c r="O27" s="664">
        <v>35</v>
      </c>
      <c r="P27" s="677"/>
      <c r="Q27" s="665">
        <v>35</v>
      </c>
    </row>
    <row r="28" spans="1:17" ht="14.4" customHeight="1" x14ac:dyDescent="0.3">
      <c r="A28" s="660" t="s">
        <v>4771</v>
      </c>
      <c r="B28" s="661" t="s">
        <v>4395</v>
      </c>
      <c r="C28" s="661" t="s">
        <v>4637</v>
      </c>
      <c r="D28" s="661" t="s">
        <v>4646</v>
      </c>
      <c r="E28" s="661" t="s">
        <v>4647</v>
      </c>
      <c r="F28" s="664">
        <v>1</v>
      </c>
      <c r="G28" s="664">
        <v>34</v>
      </c>
      <c r="H28" s="664">
        <v>1</v>
      </c>
      <c r="I28" s="664">
        <v>34</v>
      </c>
      <c r="J28" s="664">
        <v>1</v>
      </c>
      <c r="K28" s="664">
        <v>34</v>
      </c>
      <c r="L28" s="664">
        <v>1</v>
      </c>
      <c r="M28" s="664">
        <v>34</v>
      </c>
      <c r="N28" s="664"/>
      <c r="O28" s="664"/>
      <c r="P28" s="677"/>
      <c r="Q28" s="665"/>
    </row>
    <row r="29" spans="1:17" ht="14.4" customHeight="1" x14ac:dyDescent="0.3">
      <c r="A29" s="660" t="s">
        <v>4771</v>
      </c>
      <c r="B29" s="661" t="s">
        <v>4395</v>
      </c>
      <c r="C29" s="661" t="s">
        <v>4637</v>
      </c>
      <c r="D29" s="661" t="s">
        <v>4678</v>
      </c>
      <c r="E29" s="661" t="s">
        <v>4679</v>
      </c>
      <c r="F29" s="664">
        <v>2</v>
      </c>
      <c r="G29" s="664">
        <v>224</v>
      </c>
      <c r="H29" s="664">
        <v>1</v>
      </c>
      <c r="I29" s="664">
        <v>112</v>
      </c>
      <c r="J29" s="664"/>
      <c r="K29" s="664"/>
      <c r="L29" s="664"/>
      <c r="M29" s="664"/>
      <c r="N29" s="664">
        <v>1</v>
      </c>
      <c r="O29" s="664">
        <v>114</v>
      </c>
      <c r="P29" s="677">
        <v>0.5089285714285714</v>
      </c>
      <c r="Q29" s="665">
        <v>114</v>
      </c>
    </row>
    <row r="30" spans="1:17" ht="14.4" customHeight="1" x14ac:dyDescent="0.3">
      <c r="A30" s="660" t="s">
        <v>4771</v>
      </c>
      <c r="B30" s="661" t="s">
        <v>4682</v>
      </c>
      <c r="C30" s="661" t="s">
        <v>4637</v>
      </c>
      <c r="D30" s="661" t="s">
        <v>4646</v>
      </c>
      <c r="E30" s="661" t="s">
        <v>4647</v>
      </c>
      <c r="F30" s="664">
        <v>1</v>
      </c>
      <c r="G30" s="664">
        <v>34</v>
      </c>
      <c r="H30" s="664">
        <v>1</v>
      </c>
      <c r="I30" s="664">
        <v>34</v>
      </c>
      <c r="J30" s="664">
        <v>3</v>
      </c>
      <c r="K30" s="664">
        <v>102</v>
      </c>
      <c r="L30" s="664">
        <v>3</v>
      </c>
      <c r="M30" s="664">
        <v>34</v>
      </c>
      <c r="N30" s="664">
        <v>1</v>
      </c>
      <c r="O30" s="664">
        <v>35</v>
      </c>
      <c r="P30" s="677">
        <v>1.0294117647058822</v>
      </c>
      <c r="Q30" s="665">
        <v>35</v>
      </c>
    </row>
    <row r="31" spans="1:17" ht="14.4" customHeight="1" x14ac:dyDescent="0.3">
      <c r="A31" s="660" t="s">
        <v>4771</v>
      </c>
      <c r="B31" s="661" t="s">
        <v>4682</v>
      </c>
      <c r="C31" s="661" t="s">
        <v>4637</v>
      </c>
      <c r="D31" s="661" t="s">
        <v>4703</v>
      </c>
      <c r="E31" s="661" t="s">
        <v>4704</v>
      </c>
      <c r="F31" s="664">
        <v>4</v>
      </c>
      <c r="G31" s="664">
        <v>652</v>
      </c>
      <c r="H31" s="664">
        <v>1</v>
      </c>
      <c r="I31" s="664">
        <v>163</v>
      </c>
      <c r="J31" s="664"/>
      <c r="K31" s="664"/>
      <c r="L31" s="664"/>
      <c r="M31" s="664"/>
      <c r="N31" s="664"/>
      <c r="O31" s="664"/>
      <c r="P31" s="677"/>
      <c r="Q31" s="665"/>
    </row>
    <row r="32" spans="1:17" ht="14.4" customHeight="1" x14ac:dyDescent="0.3">
      <c r="A32" s="660" t="s">
        <v>4771</v>
      </c>
      <c r="B32" s="661" t="s">
        <v>4682</v>
      </c>
      <c r="C32" s="661" t="s">
        <v>4637</v>
      </c>
      <c r="D32" s="661" t="s">
        <v>4707</v>
      </c>
      <c r="E32" s="661" t="s">
        <v>4708</v>
      </c>
      <c r="F32" s="664">
        <v>111</v>
      </c>
      <c r="G32" s="664">
        <v>78366</v>
      </c>
      <c r="H32" s="664">
        <v>1</v>
      </c>
      <c r="I32" s="664">
        <v>706</v>
      </c>
      <c r="J32" s="664">
        <v>37</v>
      </c>
      <c r="K32" s="664">
        <v>26122</v>
      </c>
      <c r="L32" s="664">
        <v>0.33333333333333331</v>
      </c>
      <c r="M32" s="664">
        <v>706</v>
      </c>
      <c r="N32" s="664"/>
      <c r="O32" s="664"/>
      <c r="P32" s="677"/>
      <c r="Q32" s="665"/>
    </row>
    <row r="33" spans="1:17" ht="14.4" customHeight="1" x14ac:dyDescent="0.3">
      <c r="A33" s="660" t="s">
        <v>4771</v>
      </c>
      <c r="B33" s="661" t="s">
        <v>4682</v>
      </c>
      <c r="C33" s="661" t="s">
        <v>4637</v>
      </c>
      <c r="D33" s="661" t="s">
        <v>4727</v>
      </c>
      <c r="E33" s="661" t="s">
        <v>4728</v>
      </c>
      <c r="F33" s="664">
        <v>8</v>
      </c>
      <c r="G33" s="664">
        <v>3976</v>
      </c>
      <c r="H33" s="664">
        <v>1</v>
      </c>
      <c r="I33" s="664">
        <v>497</v>
      </c>
      <c r="J33" s="664">
        <v>1</v>
      </c>
      <c r="K33" s="664">
        <v>497</v>
      </c>
      <c r="L33" s="664">
        <v>0.125</v>
      </c>
      <c r="M33" s="664">
        <v>497</v>
      </c>
      <c r="N33" s="664"/>
      <c r="O33" s="664"/>
      <c r="P33" s="677"/>
      <c r="Q33" s="665"/>
    </row>
    <row r="34" spans="1:17" ht="14.4" customHeight="1" x14ac:dyDescent="0.3">
      <c r="A34" s="660" t="s">
        <v>4771</v>
      </c>
      <c r="B34" s="661" t="s">
        <v>4682</v>
      </c>
      <c r="C34" s="661" t="s">
        <v>4637</v>
      </c>
      <c r="D34" s="661" t="s">
        <v>4733</v>
      </c>
      <c r="E34" s="661" t="s">
        <v>4734</v>
      </c>
      <c r="F34" s="664">
        <v>7</v>
      </c>
      <c r="G34" s="664">
        <v>13216</v>
      </c>
      <c r="H34" s="664">
        <v>1</v>
      </c>
      <c r="I34" s="664">
        <v>1888</v>
      </c>
      <c r="J34" s="664">
        <v>1</v>
      </c>
      <c r="K34" s="664">
        <v>1888</v>
      </c>
      <c r="L34" s="664">
        <v>0.14285714285714285</v>
      </c>
      <c r="M34" s="664">
        <v>1888</v>
      </c>
      <c r="N34" s="664"/>
      <c r="O34" s="664"/>
      <c r="P34" s="677"/>
      <c r="Q34" s="665"/>
    </row>
    <row r="35" spans="1:17" ht="14.4" customHeight="1" x14ac:dyDescent="0.3">
      <c r="A35" s="660" t="s">
        <v>4771</v>
      </c>
      <c r="B35" s="661" t="s">
        <v>4682</v>
      </c>
      <c r="C35" s="661" t="s">
        <v>4637</v>
      </c>
      <c r="D35" s="661" t="s">
        <v>4735</v>
      </c>
      <c r="E35" s="661" t="s">
        <v>4736</v>
      </c>
      <c r="F35" s="664">
        <v>2</v>
      </c>
      <c r="G35" s="664">
        <v>704</v>
      </c>
      <c r="H35" s="664">
        <v>1</v>
      </c>
      <c r="I35" s="664">
        <v>352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4772</v>
      </c>
      <c r="B36" s="661" t="s">
        <v>4395</v>
      </c>
      <c r="C36" s="661" t="s">
        <v>4637</v>
      </c>
      <c r="D36" s="661" t="s">
        <v>4646</v>
      </c>
      <c r="E36" s="661" t="s">
        <v>4647</v>
      </c>
      <c r="F36" s="664">
        <v>11</v>
      </c>
      <c r="G36" s="664">
        <v>374</v>
      </c>
      <c r="H36" s="664">
        <v>1</v>
      </c>
      <c r="I36" s="664">
        <v>34</v>
      </c>
      <c r="J36" s="664">
        <v>15</v>
      </c>
      <c r="K36" s="664">
        <v>510</v>
      </c>
      <c r="L36" s="664">
        <v>1.3636363636363635</v>
      </c>
      <c r="M36" s="664">
        <v>34</v>
      </c>
      <c r="N36" s="664">
        <v>12</v>
      </c>
      <c r="O36" s="664">
        <v>420</v>
      </c>
      <c r="P36" s="677">
        <v>1.1229946524064172</v>
      </c>
      <c r="Q36" s="665">
        <v>35</v>
      </c>
    </row>
    <row r="37" spans="1:17" ht="14.4" customHeight="1" x14ac:dyDescent="0.3">
      <c r="A37" s="660" t="s">
        <v>4772</v>
      </c>
      <c r="B37" s="661" t="s">
        <v>4395</v>
      </c>
      <c r="C37" s="661" t="s">
        <v>4637</v>
      </c>
      <c r="D37" s="661" t="s">
        <v>4652</v>
      </c>
      <c r="E37" s="661" t="s">
        <v>4653</v>
      </c>
      <c r="F37" s="664">
        <v>1</v>
      </c>
      <c r="G37" s="664">
        <v>163</v>
      </c>
      <c r="H37" s="664">
        <v>1</v>
      </c>
      <c r="I37" s="664">
        <v>163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4772</v>
      </c>
      <c r="B38" s="661" t="s">
        <v>4395</v>
      </c>
      <c r="C38" s="661" t="s">
        <v>4637</v>
      </c>
      <c r="D38" s="661" t="s">
        <v>4660</v>
      </c>
      <c r="E38" s="661" t="s">
        <v>4661</v>
      </c>
      <c r="F38" s="664"/>
      <c r="G38" s="664"/>
      <c r="H38" s="664"/>
      <c r="I38" s="664"/>
      <c r="J38" s="664">
        <v>1</v>
      </c>
      <c r="K38" s="664">
        <v>0</v>
      </c>
      <c r="L38" s="664"/>
      <c r="M38" s="664">
        <v>0</v>
      </c>
      <c r="N38" s="664"/>
      <c r="O38" s="664"/>
      <c r="P38" s="677"/>
      <c r="Q38" s="665"/>
    </row>
    <row r="39" spans="1:17" ht="14.4" customHeight="1" x14ac:dyDescent="0.3">
      <c r="A39" s="660" t="s">
        <v>4772</v>
      </c>
      <c r="B39" s="661" t="s">
        <v>4395</v>
      </c>
      <c r="C39" s="661" t="s">
        <v>4637</v>
      </c>
      <c r="D39" s="661" t="s">
        <v>4672</v>
      </c>
      <c r="E39" s="661" t="s">
        <v>4673</v>
      </c>
      <c r="F39" s="664"/>
      <c r="G39" s="664"/>
      <c r="H39" s="664"/>
      <c r="I39" s="664"/>
      <c r="J39" s="664">
        <v>2</v>
      </c>
      <c r="K39" s="664">
        <v>654</v>
      </c>
      <c r="L39" s="664"/>
      <c r="M39" s="664">
        <v>327</v>
      </c>
      <c r="N39" s="664">
        <v>2</v>
      </c>
      <c r="O39" s="664">
        <v>662</v>
      </c>
      <c r="P39" s="677"/>
      <c r="Q39" s="665">
        <v>331</v>
      </c>
    </row>
    <row r="40" spans="1:17" ht="14.4" customHeight="1" x14ac:dyDescent="0.3">
      <c r="A40" s="660" t="s">
        <v>4772</v>
      </c>
      <c r="B40" s="661" t="s">
        <v>4395</v>
      </c>
      <c r="C40" s="661" t="s">
        <v>4637</v>
      </c>
      <c r="D40" s="661" t="s">
        <v>4676</v>
      </c>
      <c r="E40" s="661" t="s">
        <v>4677</v>
      </c>
      <c r="F40" s="664">
        <v>1</v>
      </c>
      <c r="G40" s="664">
        <v>645</v>
      </c>
      <c r="H40" s="664">
        <v>1</v>
      </c>
      <c r="I40" s="664">
        <v>645</v>
      </c>
      <c r="J40" s="664">
        <v>2</v>
      </c>
      <c r="K40" s="664">
        <v>1290</v>
      </c>
      <c r="L40" s="664">
        <v>2</v>
      </c>
      <c r="M40" s="664">
        <v>645</v>
      </c>
      <c r="N40" s="664">
        <v>1</v>
      </c>
      <c r="O40" s="664">
        <v>653</v>
      </c>
      <c r="P40" s="677">
        <v>1.0124031007751939</v>
      </c>
      <c r="Q40" s="665">
        <v>653</v>
      </c>
    </row>
    <row r="41" spans="1:17" ht="14.4" customHeight="1" x14ac:dyDescent="0.3">
      <c r="A41" s="660" t="s">
        <v>4772</v>
      </c>
      <c r="B41" s="661" t="s">
        <v>4395</v>
      </c>
      <c r="C41" s="661" t="s">
        <v>4637</v>
      </c>
      <c r="D41" s="661" t="s">
        <v>4678</v>
      </c>
      <c r="E41" s="661" t="s">
        <v>4679</v>
      </c>
      <c r="F41" s="664">
        <v>9</v>
      </c>
      <c r="G41" s="664">
        <v>1008</v>
      </c>
      <c r="H41" s="664">
        <v>1</v>
      </c>
      <c r="I41" s="664">
        <v>112</v>
      </c>
      <c r="J41" s="664">
        <v>8</v>
      </c>
      <c r="K41" s="664">
        <v>896</v>
      </c>
      <c r="L41" s="664">
        <v>0.88888888888888884</v>
      </c>
      <c r="M41" s="664">
        <v>112</v>
      </c>
      <c r="N41" s="664">
        <v>12</v>
      </c>
      <c r="O41" s="664">
        <v>1368</v>
      </c>
      <c r="P41" s="677">
        <v>1.3571428571428572</v>
      </c>
      <c r="Q41" s="665">
        <v>114</v>
      </c>
    </row>
    <row r="42" spans="1:17" ht="14.4" customHeight="1" x14ac:dyDescent="0.3">
      <c r="A42" s="660" t="s">
        <v>4772</v>
      </c>
      <c r="B42" s="661" t="s">
        <v>4682</v>
      </c>
      <c r="C42" s="661" t="s">
        <v>4637</v>
      </c>
      <c r="D42" s="661" t="s">
        <v>4646</v>
      </c>
      <c r="E42" s="661" t="s">
        <v>4647</v>
      </c>
      <c r="F42" s="664">
        <v>26</v>
      </c>
      <c r="G42" s="664">
        <v>884</v>
      </c>
      <c r="H42" s="664">
        <v>1</v>
      </c>
      <c r="I42" s="664">
        <v>34</v>
      </c>
      <c r="J42" s="664">
        <v>27</v>
      </c>
      <c r="K42" s="664">
        <v>918</v>
      </c>
      <c r="L42" s="664">
        <v>1.0384615384615385</v>
      </c>
      <c r="M42" s="664">
        <v>34</v>
      </c>
      <c r="N42" s="664">
        <v>21</v>
      </c>
      <c r="O42" s="664">
        <v>735</v>
      </c>
      <c r="P42" s="677">
        <v>0.83144796380090502</v>
      </c>
      <c r="Q42" s="665">
        <v>35</v>
      </c>
    </row>
    <row r="43" spans="1:17" ht="14.4" customHeight="1" x14ac:dyDescent="0.3">
      <c r="A43" s="660" t="s">
        <v>4772</v>
      </c>
      <c r="B43" s="661" t="s">
        <v>4682</v>
      </c>
      <c r="C43" s="661" t="s">
        <v>4637</v>
      </c>
      <c r="D43" s="661" t="s">
        <v>4703</v>
      </c>
      <c r="E43" s="661" t="s">
        <v>4704</v>
      </c>
      <c r="F43" s="664"/>
      <c r="G43" s="664"/>
      <c r="H43" s="664"/>
      <c r="I43" s="664"/>
      <c r="J43" s="664"/>
      <c r="K43" s="664"/>
      <c r="L43" s="664"/>
      <c r="M43" s="664"/>
      <c r="N43" s="664">
        <v>1</v>
      </c>
      <c r="O43" s="664">
        <v>165</v>
      </c>
      <c r="P43" s="677"/>
      <c r="Q43" s="665">
        <v>165</v>
      </c>
    </row>
    <row r="44" spans="1:17" ht="14.4" customHeight="1" x14ac:dyDescent="0.3">
      <c r="A44" s="660" t="s">
        <v>4772</v>
      </c>
      <c r="B44" s="661" t="s">
        <v>4682</v>
      </c>
      <c r="C44" s="661" t="s">
        <v>4637</v>
      </c>
      <c r="D44" s="661" t="s">
        <v>4660</v>
      </c>
      <c r="E44" s="661" t="s">
        <v>4661</v>
      </c>
      <c r="F44" s="664"/>
      <c r="G44" s="664"/>
      <c r="H44" s="664"/>
      <c r="I44" s="664"/>
      <c r="J44" s="664"/>
      <c r="K44" s="664"/>
      <c r="L44" s="664"/>
      <c r="M44" s="664"/>
      <c r="N44" s="664">
        <v>1</v>
      </c>
      <c r="O44" s="664">
        <v>0</v>
      </c>
      <c r="P44" s="677"/>
      <c r="Q44" s="665">
        <v>0</v>
      </c>
    </row>
    <row r="45" spans="1:17" ht="14.4" customHeight="1" x14ac:dyDescent="0.3">
      <c r="A45" s="660" t="s">
        <v>4772</v>
      </c>
      <c r="B45" s="661" t="s">
        <v>4682</v>
      </c>
      <c r="C45" s="661" t="s">
        <v>4637</v>
      </c>
      <c r="D45" s="661" t="s">
        <v>4725</v>
      </c>
      <c r="E45" s="661" t="s">
        <v>4726</v>
      </c>
      <c r="F45" s="664">
        <v>1</v>
      </c>
      <c r="G45" s="664">
        <v>327</v>
      </c>
      <c r="H45" s="664">
        <v>1</v>
      </c>
      <c r="I45" s="664">
        <v>327</v>
      </c>
      <c r="J45" s="664">
        <v>3</v>
      </c>
      <c r="K45" s="664">
        <v>981</v>
      </c>
      <c r="L45" s="664">
        <v>3</v>
      </c>
      <c r="M45" s="664">
        <v>327</v>
      </c>
      <c r="N45" s="664">
        <v>4</v>
      </c>
      <c r="O45" s="664">
        <v>1324</v>
      </c>
      <c r="P45" s="677">
        <v>4.048929663608563</v>
      </c>
      <c r="Q45" s="665">
        <v>331</v>
      </c>
    </row>
    <row r="46" spans="1:17" ht="14.4" customHeight="1" x14ac:dyDescent="0.3">
      <c r="A46" s="660" t="s">
        <v>4772</v>
      </c>
      <c r="B46" s="661" t="s">
        <v>4682</v>
      </c>
      <c r="C46" s="661" t="s">
        <v>4637</v>
      </c>
      <c r="D46" s="661" t="s">
        <v>4678</v>
      </c>
      <c r="E46" s="661" t="s">
        <v>4679</v>
      </c>
      <c r="F46" s="664"/>
      <c r="G46" s="664"/>
      <c r="H46" s="664"/>
      <c r="I46" s="664"/>
      <c r="J46" s="664"/>
      <c r="K46" s="664"/>
      <c r="L46" s="664"/>
      <c r="M46" s="664"/>
      <c r="N46" s="664">
        <v>1</v>
      </c>
      <c r="O46" s="664">
        <v>114</v>
      </c>
      <c r="P46" s="677"/>
      <c r="Q46" s="665">
        <v>114</v>
      </c>
    </row>
    <row r="47" spans="1:17" ht="14.4" customHeight="1" x14ac:dyDescent="0.3">
      <c r="A47" s="660" t="s">
        <v>4772</v>
      </c>
      <c r="B47" s="661" t="s">
        <v>4682</v>
      </c>
      <c r="C47" s="661" t="s">
        <v>4637</v>
      </c>
      <c r="D47" s="661" t="s">
        <v>4733</v>
      </c>
      <c r="E47" s="661" t="s">
        <v>4734</v>
      </c>
      <c r="F47" s="664"/>
      <c r="G47" s="664"/>
      <c r="H47" s="664"/>
      <c r="I47" s="664"/>
      <c r="J47" s="664">
        <v>1</v>
      </c>
      <c r="K47" s="664">
        <v>1888</v>
      </c>
      <c r="L47" s="664"/>
      <c r="M47" s="664">
        <v>1888</v>
      </c>
      <c r="N47" s="664"/>
      <c r="O47" s="664"/>
      <c r="P47" s="677"/>
      <c r="Q47" s="665"/>
    </row>
    <row r="48" spans="1:17" ht="14.4" customHeight="1" x14ac:dyDescent="0.3">
      <c r="A48" s="660" t="s">
        <v>4773</v>
      </c>
      <c r="B48" s="661" t="s">
        <v>4395</v>
      </c>
      <c r="C48" s="661" t="s">
        <v>4637</v>
      </c>
      <c r="D48" s="661" t="s">
        <v>4646</v>
      </c>
      <c r="E48" s="661" t="s">
        <v>4647</v>
      </c>
      <c r="F48" s="664"/>
      <c r="G48" s="664"/>
      <c r="H48" s="664"/>
      <c r="I48" s="664"/>
      <c r="J48" s="664"/>
      <c r="K48" s="664"/>
      <c r="L48" s="664"/>
      <c r="M48" s="664"/>
      <c r="N48" s="664">
        <v>1</v>
      </c>
      <c r="O48" s="664">
        <v>35</v>
      </c>
      <c r="P48" s="677"/>
      <c r="Q48" s="665">
        <v>35</v>
      </c>
    </row>
    <row r="49" spans="1:17" ht="14.4" customHeight="1" x14ac:dyDescent="0.3">
      <c r="A49" s="660" t="s">
        <v>4774</v>
      </c>
      <c r="B49" s="661" t="s">
        <v>4395</v>
      </c>
      <c r="C49" s="661" t="s">
        <v>4637</v>
      </c>
      <c r="D49" s="661" t="s">
        <v>4652</v>
      </c>
      <c r="E49" s="661" t="s">
        <v>4653</v>
      </c>
      <c r="F49" s="664">
        <v>2</v>
      </c>
      <c r="G49" s="664">
        <v>326</v>
      </c>
      <c r="H49" s="664">
        <v>1</v>
      </c>
      <c r="I49" s="664">
        <v>163</v>
      </c>
      <c r="J49" s="664">
        <v>1</v>
      </c>
      <c r="K49" s="664">
        <v>163</v>
      </c>
      <c r="L49" s="664">
        <v>0.5</v>
      </c>
      <c r="M49" s="664">
        <v>163</v>
      </c>
      <c r="N49" s="664">
        <v>4</v>
      </c>
      <c r="O49" s="664">
        <v>660</v>
      </c>
      <c r="P49" s="677">
        <v>2.0245398773006134</v>
      </c>
      <c r="Q49" s="665">
        <v>165</v>
      </c>
    </row>
    <row r="50" spans="1:17" ht="14.4" customHeight="1" x14ac:dyDescent="0.3">
      <c r="A50" s="660" t="s">
        <v>4774</v>
      </c>
      <c r="B50" s="661" t="s">
        <v>4682</v>
      </c>
      <c r="C50" s="661" t="s">
        <v>4637</v>
      </c>
      <c r="D50" s="661" t="s">
        <v>4646</v>
      </c>
      <c r="E50" s="661" t="s">
        <v>4647</v>
      </c>
      <c r="F50" s="664"/>
      <c r="G50" s="664"/>
      <c r="H50" s="664"/>
      <c r="I50" s="664"/>
      <c r="J50" s="664"/>
      <c r="K50" s="664"/>
      <c r="L50" s="664"/>
      <c r="M50" s="664"/>
      <c r="N50" s="664">
        <v>1</v>
      </c>
      <c r="O50" s="664">
        <v>35</v>
      </c>
      <c r="P50" s="677"/>
      <c r="Q50" s="665">
        <v>35</v>
      </c>
    </row>
    <row r="51" spans="1:17" ht="14.4" customHeight="1" x14ac:dyDescent="0.3">
      <c r="A51" s="660" t="s">
        <v>4775</v>
      </c>
      <c r="B51" s="661" t="s">
        <v>4395</v>
      </c>
      <c r="C51" s="661" t="s">
        <v>4637</v>
      </c>
      <c r="D51" s="661" t="s">
        <v>4678</v>
      </c>
      <c r="E51" s="661" t="s">
        <v>4679</v>
      </c>
      <c r="F51" s="664">
        <v>1</v>
      </c>
      <c r="G51" s="664">
        <v>112</v>
      </c>
      <c r="H51" s="664">
        <v>1</v>
      </c>
      <c r="I51" s="664">
        <v>112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4776</v>
      </c>
      <c r="B52" s="661" t="s">
        <v>4395</v>
      </c>
      <c r="C52" s="661" t="s">
        <v>4637</v>
      </c>
      <c r="D52" s="661" t="s">
        <v>4646</v>
      </c>
      <c r="E52" s="661" t="s">
        <v>4647</v>
      </c>
      <c r="F52" s="664">
        <v>1</v>
      </c>
      <c r="G52" s="664">
        <v>34</v>
      </c>
      <c r="H52" s="664">
        <v>1</v>
      </c>
      <c r="I52" s="664">
        <v>34</v>
      </c>
      <c r="J52" s="664">
        <v>1</v>
      </c>
      <c r="K52" s="664">
        <v>34</v>
      </c>
      <c r="L52" s="664">
        <v>1</v>
      </c>
      <c r="M52" s="664">
        <v>34</v>
      </c>
      <c r="N52" s="664"/>
      <c r="O52" s="664"/>
      <c r="P52" s="677"/>
      <c r="Q52" s="665"/>
    </row>
    <row r="53" spans="1:17" ht="14.4" customHeight="1" x14ac:dyDescent="0.3">
      <c r="A53" s="660" t="s">
        <v>4776</v>
      </c>
      <c r="B53" s="661" t="s">
        <v>4395</v>
      </c>
      <c r="C53" s="661" t="s">
        <v>4637</v>
      </c>
      <c r="D53" s="661" t="s">
        <v>4678</v>
      </c>
      <c r="E53" s="661" t="s">
        <v>4679</v>
      </c>
      <c r="F53" s="664"/>
      <c r="G53" s="664"/>
      <c r="H53" s="664"/>
      <c r="I53" s="664"/>
      <c r="J53" s="664">
        <v>1</v>
      </c>
      <c r="K53" s="664">
        <v>112</v>
      </c>
      <c r="L53" s="664"/>
      <c r="M53" s="664">
        <v>112</v>
      </c>
      <c r="N53" s="664"/>
      <c r="O53" s="664"/>
      <c r="P53" s="677"/>
      <c r="Q53" s="665"/>
    </row>
    <row r="54" spans="1:17" ht="14.4" customHeight="1" x14ac:dyDescent="0.3">
      <c r="A54" s="660" t="s">
        <v>4776</v>
      </c>
      <c r="B54" s="661" t="s">
        <v>4682</v>
      </c>
      <c r="C54" s="661" t="s">
        <v>4637</v>
      </c>
      <c r="D54" s="661" t="s">
        <v>4646</v>
      </c>
      <c r="E54" s="661" t="s">
        <v>4647</v>
      </c>
      <c r="F54" s="664">
        <v>1</v>
      </c>
      <c r="G54" s="664">
        <v>34</v>
      </c>
      <c r="H54" s="664">
        <v>1</v>
      </c>
      <c r="I54" s="664">
        <v>34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4776</v>
      </c>
      <c r="B55" s="661" t="s">
        <v>4682</v>
      </c>
      <c r="C55" s="661" t="s">
        <v>4637</v>
      </c>
      <c r="D55" s="661" t="s">
        <v>4703</v>
      </c>
      <c r="E55" s="661" t="s">
        <v>4704</v>
      </c>
      <c r="F55" s="664">
        <v>2</v>
      </c>
      <c r="G55" s="664">
        <v>326</v>
      </c>
      <c r="H55" s="664">
        <v>1</v>
      </c>
      <c r="I55" s="664">
        <v>163</v>
      </c>
      <c r="J55" s="664">
        <v>1</v>
      </c>
      <c r="K55" s="664">
        <v>163</v>
      </c>
      <c r="L55" s="664">
        <v>0.5</v>
      </c>
      <c r="M55" s="664">
        <v>163</v>
      </c>
      <c r="N55" s="664">
        <v>1</v>
      </c>
      <c r="O55" s="664">
        <v>165</v>
      </c>
      <c r="P55" s="677">
        <v>0.50613496932515334</v>
      </c>
      <c r="Q55" s="665">
        <v>165</v>
      </c>
    </row>
    <row r="56" spans="1:17" ht="14.4" customHeight="1" x14ac:dyDescent="0.3">
      <c r="A56" s="660" t="s">
        <v>4776</v>
      </c>
      <c r="B56" s="661" t="s">
        <v>4682</v>
      </c>
      <c r="C56" s="661" t="s">
        <v>4637</v>
      </c>
      <c r="D56" s="661" t="s">
        <v>4705</v>
      </c>
      <c r="E56" s="661" t="s">
        <v>4706</v>
      </c>
      <c r="F56" s="664"/>
      <c r="G56" s="664"/>
      <c r="H56" s="664"/>
      <c r="I56" s="664"/>
      <c r="J56" s="664">
        <v>1</v>
      </c>
      <c r="K56" s="664">
        <v>1186</v>
      </c>
      <c r="L56" s="664"/>
      <c r="M56" s="664">
        <v>1186</v>
      </c>
      <c r="N56" s="664"/>
      <c r="O56" s="664"/>
      <c r="P56" s="677"/>
      <c r="Q56" s="665"/>
    </row>
    <row r="57" spans="1:17" ht="14.4" customHeight="1" x14ac:dyDescent="0.3">
      <c r="A57" s="660" t="s">
        <v>4776</v>
      </c>
      <c r="B57" s="661" t="s">
        <v>4682</v>
      </c>
      <c r="C57" s="661" t="s">
        <v>4637</v>
      </c>
      <c r="D57" s="661" t="s">
        <v>4713</v>
      </c>
      <c r="E57" s="661" t="s">
        <v>4714</v>
      </c>
      <c r="F57" s="664"/>
      <c r="G57" s="664"/>
      <c r="H57" s="664"/>
      <c r="I57" s="664"/>
      <c r="J57" s="664"/>
      <c r="K57" s="664"/>
      <c r="L57" s="664"/>
      <c r="M57" s="664"/>
      <c r="N57" s="664">
        <v>1</v>
      </c>
      <c r="O57" s="664">
        <v>6581</v>
      </c>
      <c r="P57" s="677"/>
      <c r="Q57" s="665">
        <v>6581</v>
      </c>
    </row>
    <row r="58" spans="1:17" ht="14.4" customHeight="1" x14ac:dyDescent="0.3">
      <c r="A58" s="660" t="s">
        <v>4776</v>
      </c>
      <c r="B58" s="661" t="s">
        <v>4682</v>
      </c>
      <c r="C58" s="661" t="s">
        <v>4637</v>
      </c>
      <c r="D58" s="661" t="s">
        <v>4660</v>
      </c>
      <c r="E58" s="661" t="s">
        <v>4661</v>
      </c>
      <c r="F58" s="664"/>
      <c r="G58" s="664"/>
      <c r="H58" s="664"/>
      <c r="I58" s="664"/>
      <c r="J58" s="664">
        <v>1</v>
      </c>
      <c r="K58" s="664">
        <v>0</v>
      </c>
      <c r="L58" s="664"/>
      <c r="M58" s="664">
        <v>0</v>
      </c>
      <c r="N58" s="664">
        <v>1</v>
      </c>
      <c r="O58" s="664">
        <v>0</v>
      </c>
      <c r="P58" s="677"/>
      <c r="Q58" s="665">
        <v>0</v>
      </c>
    </row>
    <row r="59" spans="1:17" ht="14.4" customHeight="1" x14ac:dyDescent="0.3">
      <c r="A59" s="660" t="s">
        <v>4776</v>
      </c>
      <c r="B59" s="661" t="s">
        <v>4682</v>
      </c>
      <c r="C59" s="661" t="s">
        <v>4637</v>
      </c>
      <c r="D59" s="661" t="s">
        <v>4723</v>
      </c>
      <c r="E59" s="661" t="s">
        <v>4724</v>
      </c>
      <c r="F59" s="664"/>
      <c r="G59" s="664"/>
      <c r="H59" s="664"/>
      <c r="I59" s="664"/>
      <c r="J59" s="664"/>
      <c r="K59" s="664"/>
      <c r="L59" s="664"/>
      <c r="M59" s="664"/>
      <c r="N59" s="664">
        <v>1</v>
      </c>
      <c r="O59" s="664">
        <v>915</v>
      </c>
      <c r="P59" s="677"/>
      <c r="Q59" s="665">
        <v>915</v>
      </c>
    </row>
    <row r="60" spans="1:17" ht="14.4" customHeight="1" x14ac:dyDescent="0.3">
      <c r="A60" s="660" t="s">
        <v>4776</v>
      </c>
      <c r="B60" s="661" t="s">
        <v>4682</v>
      </c>
      <c r="C60" s="661" t="s">
        <v>4637</v>
      </c>
      <c r="D60" s="661" t="s">
        <v>4733</v>
      </c>
      <c r="E60" s="661" t="s">
        <v>4734</v>
      </c>
      <c r="F60" s="664"/>
      <c r="G60" s="664"/>
      <c r="H60" s="664"/>
      <c r="I60" s="664"/>
      <c r="J60" s="664">
        <v>1</v>
      </c>
      <c r="K60" s="664">
        <v>1888</v>
      </c>
      <c r="L60" s="664"/>
      <c r="M60" s="664">
        <v>1888</v>
      </c>
      <c r="N60" s="664">
        <v>1</v>
      </c>
      <c r="O60" s="664">
        <v>1896</v>
      </c>
      <c r="P60" s="677"/>
      <c r="Q60" s="665">
        <v>1896</v>
      </c>
    </row>
    <row r="61" spans="1:17" ht="14.4" customHeight="1" x14ac:dyDescent="0.3">
      <c r="A61" s="660" t="s">
        <v>4777</v>
      </c>
      <c r="B61" s="661" t="s">
        <v>4682</v>
      </c>
      <c r="C61" s="661" t="s">
        <v>4637</v>
      </c>
      <c r="D61" s="661" t="s">
        <v>4646</v>
      </c>
      <c r="E61" s="661" t="s">
        <v>4647</v>
      </c>
      <c r="F61" s="664"/>
      <c r="G61" s="664"/>
      <c r="H61" s="664"/>
      <c r="I61" s="664"/>
      <c r="J61" s="664"/>
      <c r="K61" s="664"/>
      <c r="L61" s="664"/>
      <c r="M61" s="664"/>
      <c r="N61" s="664">
        <v>1</v>
      </c>
      <c r="O61" s="664">
        <v>35</v>
      </c>
      <c r="P61" s="677"/>
      <c r="Q61" s="665">
        <v>35</v>
      </c>
    </row>
    <row r="62" spans="1:17" ht="14.4" customHeight="1" x14ac:dyDescent="0.3">
      <c r="A62" s="660" t="s">
        <v>4778</v>
      </c>
      <c r="B62" s="661" t="s">
        <v>4682</v>
      </c>
      <c r="C62" s="661" t="s">
        <v>4637</v>
      </c>
      <c r="D62" s="661" t="s">
        <v>4646</v>
      </c>
      <c r="E62" s="661" t="s">
        <v>4647</v>
      </c>
      <c r="F62" s="664">
        <v>1</v>
      </c>
      <c r="G62" s="664">
        <v>34</v>
      </c>
      <c r="H62" s="664">
        <v>1</v>
      </c>
      <c r="I62" s="664">
        <v>34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4779</v>
      </c>
      <c r="B63" s="661" t="s">
        <v>4395</v>
      </c>
      <c r="C63" s="661" t="s">
        <v>4637</v>
      </c>
      <c r="D63" s="661" t="s">
        <v>4646</v>
      </c>
      <c r="E63" s="661" t="s">
        <v>4647</v>
      </c>
      <c r="F63" s="664">
        <v>1</v>
      </c>
      <c r="G63" s="664">
        <v>34</v>
      </c>
      <c r="H63" s="664">
        <v>1</v>
      </c>
      <c r="I63" s="664">
        <v>34</v>
      </c>
      <c r="J63" s="664"/>
      <c r="K63" s="664"/>
      <c r="L63" s="664"/>
      <c r="M63" s="664"/>
      <c r="N63" s="664">
        <v>1</v>
      </c>
      <c r="O63" s="664">
        <v>35</v>
      </c>
      <c r="P63" s="677">
        <v>1.0294117647058822</v>
      </c>
      <c r="Q63" s="665">
        <v>35</v>
      </c>
    </row>
    <row r="64" spans="1:17" ht="14.4" customHeight="1" x14ac:dyDescent="0.3">
      <c r="A64" s="660" t="s">
        <v>4779</v>
      </c>
      <c r="B64" s="661" t="s">
        <v>4395</v>
      </c>
      <c r="C64" s="661" t="s">
        <v>4637</v>
      </c>
      <c r="D64" s="661" t="s">
        <v>4672</v>
      </c>
      <c r="E64" s="661" t="s">
        <v>4673</v>
      </c>
      <c r="F64" s="664"/>
      <c r="G64" s="664"/>
      <c r="H64" s="664"/>
      <c r="I64" s="664"/>
      <c r="J64" s="664"/>
      <c r="K64" s="664"/>
      <c r="L64" s="664"/>
      <c r="M64" s="664"/>
      <c r="N64" s="664">
        <v>1</v>
      </c>
      <c r="O64" s="664">
        <v>331</v>
      </c>
      <c r="P64" s="677"/>
      <c r="Q64" s="665">
        <v>331</v>
      </c>
    </row>
    <row r="65" spans="1:17" ht="14.4" customHeight="1" x14ac:dyDescent="0.3">
      <c r="A65" s="660" t="s">
        <v>4779</v>
      </c>
      <c r="B65" s="661" t="s">
        <v>4395</v>
      </c>
      <c r="C65" s="661" t="s">
        <v>4637</v>
      </c>
      <c r="D65" s="661" t="s">
        <v>4676</v>
      </c>
      <c r="E65" s="661" t="s">
        <v>4677</v>
      </c>
      <c r="F65" s="664"/>
      <c r="G65" s="664"/>
      <c r="H65" s="664"/>
      <c r="I65" s="664"/>
      <c r="J65" s="664">
        <v>3</v>
      </c>
      <c r="K65" s="664">
        <v>1935</v>
      </c>
      <c r="L65" s="664"/>
      <c r="M65" s="664">
        <v>645</v>
      </c>
      <c r="N65" s="664"/>
      <c r="O65" s="664"/>
      <c r="P65" s="677"/>
      <c r="Q65" s="665"/>
    </row>
    <row r="66" spans="1:17" ht="14.4" customHeight="1" x14ac:dyDescent="0.3">
      <c r="A66" s="660" t="s">
        <v>4779</v>
      </c>
      <c r="B66" s="661" t="s">
        <v>4395</v>
      </c>
      <c r="C66" s="661" t="s">
        <v>4637</v>
      </c>
      <c r="D66" s="661" t="s">
        <v>4678</v>
      </c>
      <c r="E66" s="661" t="s">
        <v>4679</v>
      </c>
      <c r="F66" s="664">
        <v>1</v>
      </c>
      <c r="G66" s="664">
        <v>112</v>
      </c>
      <c r="H66" s="664">
        <v>1</v>
      </c>
      <c r="I66" s="664">
        <v>112</v>
      </c>
      <c r="J66" s="664">
        <v>1</v>
      </c>
      <c r="K66" s="664">
        <v>112</v>
      </c>
      <c r="L66" s="664">
        <v>1</v>
      </c>
      <c r="M66" s="664">
        <v>112</v>
      </c>
      <c r="N66" s="664">
        <v>1</v>
      </c>
      <c r="O66" s="664">
        <v>114</v>
      </c>
      <c r="P66" s="677">
        <v>1.0178571428571428</v>
      </c>
      <c r="Q66" s="665">
        <v>114</v>
      </c>
    </row>
    <row r="67" spans="1:17" ht="14.4" customHeight="1" x14ac:dyDescent="0.3">
      <c r="A67" s="660" t="s">
        <v>4779</v>
      </c>
      <c r="B67" s="661" t="s">
        <v>4682</v>
      </c>
      <c r="C67" s="661" t="s">
        <v>4637</v>
      </c>
      <c r="D67" s="661" t="s">
        <v>4646</v>
      </c>
      <c r="E67" s="661" t="s">
        <v>4647</v>
      </c>
      <c r="F67" s="664">
        <v>3</v>
      </c>
      <c r="G67" s="664">
        <v>102</v>
      </c>
      <c r="H67" s="664">
        <v>1</v>
      </c>
      <c r="I67" s="664">
        <v>34</v>
      </c>
      <c r="J67" s="664">
        <v>1</v>
      </c>
      <c r="K67" s="664">
        <v>34</v>
      </c>
      <c r="L67" s="664">
        <v>0.33333333333333331</v>
      </c>
      <c r="M67" s="664">
        <v>34</v>
      </c>
      <c r="N67" s="664"/>
      <c r="O67" s="664"/>
      <c r="P67" s="677"/>
      <c r="Q67" s="665"/>
    </row>
    <row r="68" spans="1:17" ht="14.4" customHeight="1" x14ac:dyDescent="0.3">
      <c r="A68" s="660" t="s">
        <v>4779</v>
      </c>
      <c r="B68" s="661" t="s">
        <v>4682</v>
      </c>
      <c r="C68" s="661" t="s">
        <v>4637</v>
      </c>
      <c r="D68" s="661" t="s">
        <v>4703</v>
      </c>
      <c r="E68" s="661" t="s">
        <v>4704</v>
      </c>
      <c r="F68" s="664">
        <v>1</v>
      </c>
      <c r="G68" s="664">
        <v>163</v>
      </c>
      <c r="H68" s="664">
        <v>1</v>
      </c>
      <c r="I68" s="664">
        <v>163</v>
      </c>
      <c r="J68" s="664"/>
      <c r="K68" s="664"/>
      <c r="L68" s="664"/>
      <c r="M68" s="664"/>
      <c r="N68" s="664"/>
      <c r="O68" s="664"/>
      <c r="P68" s="677"/>
      <c r="Q68" s="665"/>
    </row>
    <row r="69" spans="1:17" ht="14.4" customHeight="1" x14ac:dyDescent="0.3">
      <c r="A69" s="660" t="s">
        <v>4779</v>
      </c>
      <c r="B69" s="661" t="s">
        <v>4682</v>
      </c>
      <c r="C69" s="661" t="s">
        <v>4637</v>
      </c>
      <c r="D69" s="661" t="s">
        <v>4725</v>
      </c>
      <c r="E69" s="661" t="s">
        <v>4726</v>
      </c>
      <c r="F69" s="664">
        <v>1</v>
      </c>
      <c r="G69" s="664">
        <v>327</v>
      </c>
      <c r="H69" s="664">
        <v>1</v>
      </c>
      <c r="I69" s="664">
        <v>327</v>
      </c>
      <c r="J69" s="664"/>
      <c r="K69" s="664"/>
      <c r="L69" s="664"/>
      <c r="M69" s="664"/>
      <c r="N69" s="664"/>
      <c r="O69" s="664"/>
      <c r="P69" s="677"/>
      <c r="Q69" s="665"/>
    </row>
    <row r="70" spans="1:17" ht="14.4" customHeight="1" x14ac:dyDescent="0.3">
      <c r="A70" s="660" t="s">
        <v>4780</v>
      </c>
      <c r="B70" s="661" t="s">
        <v>4395</v>
      </c>
      <c r="C70" s="661" t="s">
        <v>4637</v>
      </c>
      <c r="D70" s="661" t="s">
        <v>4646</v>
      </c>
      <c r="E70" s="661" t="s">
        <v>4647</v>
      </c>
      <c r="F70" s="664"/>
      <c r="G70" s="664"/>
      <c r="H70" s="664"/>
      <c r="I70" s="664"/>
      <c r="J70" s="664"/>
      <c r="K70" s="664"/>
      <c r="L70" s="664"/>
      <c r="M70" s="664"/>
      <c r="N70" s="664">
        <v>1</v>
      </c>
      <c r="O70" s="664">
        <v>35</v>
      </c>
      <c r="P70" s="677"/>
      <c r="Q70" s="665">
        <v>35</v>
      </c>
    </row>
    <row r="71" spans="1:17" ht="14.4" customHeight="1" x14ac:dyDescent="0.3">
      <c r="A71" s="660" t="s">
        <v>4780</v>
      </c>
      <c r="B71" s="661" t="s">
        <v>4395</v>
      </c>
      <c r="C71" s="661" t="s">
        <v>4637</v>
      </c>
      <c r="D71" s="661" t="s">
        <v>4672</v>
      </c>
      <c r="E71" s="661" t="s">
        <v>4673</v>
      </c>
      <c r="F71" s="664"/>
      <c r="G71" s="664"/>
      <c r="H71" s="664"/>
      <c r="I71" s="664"/>
      <c r="J71" s="664"/>
      <c r="K71" s="664"/>
      <c r="L71" s="664"/>
      <c r="M71" s="664"/>
      <c r="N71" s="664">
        <v>1</v>
      </c>
      <c r="O71" s="664">
        <v>331</v>
      </c>
      <c r="P71" s="677"/>
      <c r="Q71" s="665">
        <v>331</v>
      </c>
    </row>
    <row r="72" spans="1:17" ht="14.4" customHeight="1" x14ac:dyDescent="0.3">
      <c r="A72" s="660" t="s">
        <v>4780</v>
      </c>
      <c r="B72" s="661" t="s">
        <v>4682</v>
      </c>
      <c r="C72" s="661" t="s">
        <v>4637</v>
      </c>
      <c r="D72" s="661" t="s">
        <v>4646</v>
      </c>
      <c r="E72" s="661" t="s">
        <v>4647</v>
      </c>
      <c r="F72" s="664">
        <v>13</v>
      </c>
      <c r="G72" s="664">
        <v>442</v>
      </c>
      <c r="H72" s="664">
        <v>1</v>
      </c>
      <c r="I72" s="664">
        <v>34</v>
      </c>
      <c r="J72" s="664">
        <v>3</v>
      </c>
      <c r="K72" s="664">
        <v>102</v>
      </c>
      <c r="L72" s="664">
        <v>0.23076923076923078</v>
      </c>
      <c r="M72" s="664">
        <v>34</v>
      </c>
      <c r="N72" s="664">
        <v>1</v>
      </c>
      <c r="O72" s="664">
        <v>35</v>
      </c>
      <c r="P72" s="677">
        <v>7.9185520361990946E-2</v>
      </c>
      <c r="Q72" s="665">
        <v>35</v>
      </c>
    </row>
    <row r="73" spans="1:17" ht="14.4" customHeight="1" x14ac:dyDescent="0.3">
      <c r="A73" s="660" t="s">
        <v>4780</v>
      </c>
      <c r="B73" s="661" t="s">
        <v>4682</v>
      </c>
      <c r="C73" s="661" t="s">
        <v>4637</v>
      </c>
      <c r="D73" s="661" t="s">
        <v>4715</v>
      </c>
      <c r="E73" s="661" t="s">
        <v>4716</v>
      </c>
      <c r="F73" s="664"/>
      <c r="G73" s="664"/>
      <c r="H73" s="664"/>
      <c r="I73" s="664"/>
      <c r="J73" s="664">
        <v>2</v>
      </c>
      <c r="K73" s="664">
        <v>248</v>
      </c>
      <c r="L73" s="664"/>
      <c r="M73" s="664">
        <v>124</v>
      </c>
      <c r="N73" s="664"/>
      <c r="O73" s="664"/>
      <c r="P73" s="677"/>
      <c r="Q73" s="665"/>
    </row>
    <row r="74" spans="1:17" ht="14.4" customHeight="1" x14ac:dyDescent="0.3">
      <c r="A74" s="660" t="s">
        <v>4780</v>
      </c>
      <c r="B74" s="661" t="s">
        <v>4682</v>
      </c>
      <c r="C74" s="661" t="s">
        <v>4637</v>
      </c>
      <c r="D74" s="661" t="s">
        <v>4721</v>
      </c>
      <c r="E74" s="661" t="s">
        <v>4722</v>
      </c>
      <c r="F74" s="664"/>
      <c r="G74" s="664"/>
      <c r="H74" s="664"/>
      <c r="I74" s="664"/>
      <c r="J74" s="664">
        <v>120</v>
      </c>
      <c r="K74" s="664">
        <v>104160</v>
      </c>
      <c r="L74" s="664"/>
      <c r="M74" s="664">
        <v>868</v>
      </c>
      <c r="N74" s="664"/>
      <c r="O74" s="664"/>
      <c r="P74" s="677"/>
      <c r="Q74" s="665"/>
    </row>
    <row r="75" spans="1:17" ht="14.4" customHeight="1" x14ac:dyDescent="0.3">
      <c r="A75" s="660" t="s">
        <v>4780</v>
      </c>
      <c r="B75" s="661" t="s">
        <v>4682</v>
      </c>
      <c r="C75" s="661" t="s">
        <v>4637</v>
      </c>
      <c r="D75" s="661" t="s">
        <v>4725</v>
      </c>
      <c r="E75" s="661" t="s">
        <v>4726</v>
      </c>
      <c r="F75" s="664"/>
      <c r="G75" s="664"/>
      <c r="H75" s="664"/>
      <c r="I75" s="664"/>
      <c r="J75" s="664"/>
      <c r="K75" s="664"/>
      <c r="L75" s="664"/>
      <c r="M75" s="664"/>
      <c r="N75" s="664">
        <v>1</v>
      </c>
      <c r="O75" s="664">
        <v>331</v>
      </c>
      <c r="P75" s="677"/>
      <c r="Q75" s="665">
        <v>331</v>
      </c>
    </row>
    <row r="76" spans="1:17" ht="14.4" customHeight="1" x14ac:dyDescent="0.3">
      <c r="A76" s="660" t="s">
        <v>4780</v>
      </c>
      <c r="B76" s="661" t="s">
        <v>4682</v>
      </c>
      <c r="C76" s="661" t="s">
        <v>4637</v>
      </c>
      <c r="D76" s="661" t="s">
        <v>4678</v>
      </c>
      <c r="E76" s="661" t="s">
        <v>4679</v>
      </c>
      <c r="F76" s="664"/>
      <c r="G76" s="664"/>
      <c r="H76" s="664"/>
      <c r="I76" s="664"/>
      <c r="J76" s="664"/>
      <c r="K76" s="664"/>
      <c r="L76" s="664"/>
      <c r="M76" s="664"/>
      <c r="N76" s="664">
        <v>1</v>
      </c>
      <c r="O76" s="664">
        <v>114</v>
      </c>
      <c r="P76" s="677"/>
      <c r="Q76" s="665">
        <v>114</v>
      </c>
    </row>
    <row r="77" spans="1:17" ht="14.4" customHeight="1" x14ac:dyDescent="0.3">
      <c r="A77" s="660" t="s">
        <v>4780</v>
      </c>
      <c r="B77" s="661" t="s">
        <v>4682</v>
      </c>
      <c r="C77" s="661" t="s">
        <v>4637</v>
      </c>
      <c r="D77" s="661" t="s">
        <v>4731</v>
      </c>
      <c r="E77" s="661" t="s">
        <v>4732</v>
      </c>
      <c r="F77" s="664"/>
      <c r="G77" s="664"/>
      <c r="H77" s="664"/>
      <c r="I77" s="664"/>
      <c r="J77" s="664">
        <v>1</v>
      </c>
      <c r="K77" s="664">
        <v>3696</v>
      </c>
      <c r="L77" s="664"/>
      <c r="M77" s="664">
        <v>3696</v>
      </c>
      <c r="N77" s="664"/>
      <c r="O77" s="664"/>
      <c r="P77" s="677"/>
      <c r="Q77" s="665"/>
    </row>
    <row r="78" spans="1:17" ht="14.4" customHeight="1" x14ac:dyDescent="0.3">
      <c r="A78" s="660" t="s">
        <v>4780</v>
      </c>
      <c r="B78" s="661" t="s">
        <v>4682</v>
      </c>
      <c r="C78" s="661" t="s">
        <v>4637</v>
      </c>
      <c r="D78" s="661" t="s">
        <v>4733</v>
      </c>
      <c r="E78" s="661" t="s">
        <v>4734</v>
      </c>
      <c r="F78" s="664"/>
      <c r="G78" s="664"/>
      <c r="H78" s="664"/>
      <c r="I78" s="664"/>
      <c r="J78" s="664">
        <v>1</v>
      </c>
      <c r="K78" s="664">
        <v>1888</v>
      </c>
      <c r="L78" s="664"/>
      <c r="M78" s="664">
        <v>1888</v>
      </c>
      <c r="N78" s="664"/>
      <c r="O78" s="664"/>
      <c r="P78" s="677"/>
      <c r="Q78" s="665"/>
    </row>
    <row r="79" spans="1:17" ht="14.4" customHeight="1" x14ac:dyDescent="0.3">
      <c r="A79" s="660" t="s">
        <v>4781</v>
      </c>
      <c r="B79" s="661" t="s">
        <v>4395</v>
      </c>
      <c r="C79" s="661" t="s">
        <v>4637</v>
      </c>
      <c r="D79" s="661" t="s">
        <v>4652</v>
      </c>
      <c r="E79" s="661" t="s">
        <v>4653</v>
      </c>
      <c r="F79" s="664"/>
      <c r="G79" s="664"/>
      <c r="H79" s="664"/>
      <c r="I79" s="664"/>
      <c r="J79" s="664"/>
      <c r="K79" s="664"/>
      <c r="L79" s="664"/>
      <c r="M79" s="664"/>
      <c r="N79" s="664">
        <v>1</v>
      </c>
      <c r="O79" s="664">
        <v>165</v>
      </c>
      <c r="P79" s="677"/>
      <c r="Q79" s="665">
        <v>165</v>
      </c>
    </row>
    <row r="80" spans="1:17" ht="14.4" customHeight="1" x14ac:dyDescent="0.3">
      <c r="A80" s="660" t="s">
        <v>4781</v>
      </c>
      <c r="B80" s="661" t="s">
        <v>4395</v>
      </c>
      <c r="C80" s="661" t="s">
        <v>4637</v>
      </c>
      <c r="D80" s="661" t="s">
        <v>4660</v>
      </c>
      <c r="E80" s="661" t="s">
        <v>4661</v>
      </c>
      <c r="F80" s="664"/>
      <c r="G80" s="664"/>
      <c r="H80" s="664"/>
      <c r="I80" s="664"/>
      <c r="J80" s="664"/>
      <c r="K80" s="664"/>
      <c r="L80" s="664"/>
      <c r="M80" s="664"/>
      <c r="N80" s="664">
        <v>1</v>
      </c>
      <c r="O80" s="664">
        <v>0</v>
      </c>
      <c r="P80" s="677"/>
      <c r="Q80" s="665">
        <v>0</v>
      </c>
    </row>
    <row r="81" spans="1:17" ht="14.4" customHeight="1" x14ac:dyDescent="0.3">
      <c r="A81" s="660" t="s">
        <v>4781</v>
      </c>
      <c r="B81" s="661" t="s">
        <v>4395</v>
      </c>
      <c r="C81" s="661" t="s">
        <v>4637</v>
      </c>
      <c r="D81" s="661" t="s">
        <v>4676</v>
      </c>
      <c r="E81" s="661" t="s">
        <v>4677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653</v>
      </c>
      <c r="P81" s="677"/>
      <c r="Q81" s="665">
        <v>653</v>
      </c>
    </row>
    <row r="82" spans="1:17" ht="14.4" customHeight="1" x14ac:dyDescent="0.3">
      <c r="A82" s="660" t="s">
        <v>4782</v>
      </c>
      <c r="B82" s="661" t="s">
        <v>4395</v>
      </c>
      <c r="C82" s="661" t="s">
        <v>4637</v>
      </c>
      <c r="D82" s="661" t="s">
        <v>4646</v>
      </c>
      <c r="E82" s="661" t="s">
        <v>4647</v>
      </c>
      <c r="F82" s="664"/>
      <c r="G82" s="664"/>
      <c r="H82" s="664"/>
      <c r="I82" s="664"/>
      <c r="J82" s="664"/>
      <c r="K82" s="664"/>
      <c r="L82" s="664"/>
      <c r="M82" s="664"/>
      <c r="N82" s="664">
        <v>1</v>
      </c>
      <c r="O82" s="664">
        <v>35</v>
      </c>
      <c r="P82" s="677"/>
      <c r="Q82" s="665">
        <v>35</v>
      </c>
    </row>
    <row r="83" spans="1:17" ht="14.4" customHeight="1" x14ac:dyDescent="0.3">
      <c r="A83" s="660" t="s">
        <v>4782</v>
      </c>
      <c r="B83" s="661" t="s">
        <v>4395</v>
      </c>
      <c r="C83" s="661" t="s">
        <v>4637</v>
      </c>
      <c r="D83" s="661" t="s">
        <v>4678</v>
      </c>
      <c r="E83" s="661" t="s">
        <v>4679</v>
      </c>
      <c r="F83" s="664"/>
      <c r="G83" s="664"/>
      <c r="H83" s="664"/>
      <c r="I83" s="664"/>
      <c r="J83" s="664">
        <v>3</v>
      </c>
      <c r="K83" s="664">
        <v>336</v>
      </c>
      <c r="L83" s="664"/>
      <c r="M83" s="664">
        <v>112</v>
      </c>
      <c r="N83" s="664">
        <v>1</v>
      </c>
      <c r="O83" s="664">
        <v>114</v>
      </c>
      <c r="P83" s="677"/>
      <c r="Q83" s="665">
        <v>114</v>
      </c>
    </row>
    <row r="84" spans="1:17" ht="14.4" customHeight="1" x14ac:dyDescent="0.3">
      <c r="A84" s="660" t="s">
        <v>4782</v>
      </c>
      <c r="B84" s="661" t="s">
        <v>4682</v>
      </c>
      <c r="C84" s="661" t="s">
        <v>4630</v>
      </c>
      <c r="D84" s="661" t="s">
        <v>4693</v>
      </c>
      <c r="E84" s="661" t="s">
        <v>4694</v>
      </c>
      <c r="F84" s="664">
        <v>4</v>
      </c>
      <c r="G84" s="664">
        <v>2842.4</v>
      </c>
      <c r="H84" s="664">
        <v>1</v>
      </c>
      <c r="I84" s="664">
        <v>710.6</v>
      </c>
      <c r="J84" s="664">
        <v>5</v>
      </c>
      <c r="K84" s="664">
        <v>3553</v>
      </c>
      <c r="L84" s="664">
        <v>1.25</v>
      </c>
      <c r="M84" s="664">
        <v>710.6</v>
      </c>
      <c r="N84" s="664">
        <v>9</v>
      </c>
      <c r="O84" s="664">
        <v>6395.4000000000015</v>
      </c>
      <c r="P84" s="677">
        <v>2.2500000000000004</v>
      </c>
      <c r="Q84" s="665">
        <v>710.60000000000014</v>
      </c>
    </row>
    <row r="85" spans="1:17" ht="14.4" customHeight="1" x14ac:dyDescent="0.3">
      <c r="A85" s="660" t="s">
        <v>4782</v>
      </c>
      <c r="B85" s="661" t="s">
        <v>4682</v>
      </c>
      <c r="C85" s="661" t="s">
        <v>4637</v>
      </c>
      <c r="D85" s="661" t="s">
        <v>4646</v>
      </c>
      <c r="E85" s="661" t="s">
        <v>4647</v>
      </c>
      <c r="F85" s="664">
        <v>5</v>
      </c>
      <c r="G85" s="664">
        <v>170</v>
      </c>
      <c r="H85" s="664">
        <v>1</v>
      </c>
      <c r="I85" s="664">
        <v>34</v>
      </c>
      <c r="J85" s="664">
        <v>9</v>
      </c>
      <c r="K85" s="664">
        <v>306</v>
      </c>
      <c r="L85" s="664">
        <v>1.8</v>
      </c>
      <c r="M85" s="664">
        <v>34</v>
      </c>
      <c r="N85" s="664">
        <v>8</v>
      </c>
      <c r="O85" s="664">
        <v>280</v>
      </c>
      <c r="P85" s="677">
        <v>1.6470588235294117</v>
      </c>
      <c r="Q85" s="665">
        <v>35</v>
      </c>
    </row>
    <row r="86" spans="1:17" ht="14.4" customHeight="1" x14ac:dyDescent="0.3">
      <c r="A86" s="660" t="s">
        <v>4782</v>
      </c>
      <c r="B86" s="661" t="s">
        <v>4682</v>
      </c>
      <c r="C86" s="661" t="s">
        <v>4637</v>
      </c>
      <c r="D86" s="661" t="s">
        <v>4703</v>
      </c>
      <c r="E86" s="661" t="s">
        <v>4704</v>
      </c>
      <c r="F86" s="664">
        <v>10</v>
      </c>
      <c r="G86" s="664">
        <v>1630</v>
      </c>
      <c r="H86" s="664">
        <v>1</v>
      </c>
      <c r="I86" s="664">
        <v>163</v>
      </c>
      <c r="J86" s="664">
        <v>25</v>
      </c>
      <c r="K86" s="664">
        <v>4075</v>
      </c>
      <c r="L86" s="664">
        <v>2.5</v>
      </c>
      <c r="M86" s="664">
        <v>163</v>
      </c>
      <c r="N86" s="664">
        <v>13</v>
      </c>
      <c r="O86" s="664">
        <v>2145</v>
      </c>
      <c r="P86" s="677">
        <v>1.3159509202453987</v>
      </c>
      <c r="Q86" s="665">
        <v>165</v>
      </c>
    </row>
    <row r="87" spans="1:17" ht="14.4" customHeight="1" x14ac:dyDescent="0.3">
      <c r="A87" s="660" t="s">
        <v>4782</v>
      </c>
      <c r="B87" s="661" t="s">
        <v>4682</v>
      </c>
      <c r="C87" s="661" t="s">
        <v>4637</v>
      </c>
      <c r="D87" s="661" t="s">
        <v>4705</v>
      </c>
      <c r="E87" s="661" t="s">
        <v>4706</v>
      </c>
      <c r="F87" s="664">
        <v>1</v>
      </c>
      <c r="G87" s="664">
        <v>1186</v>
      </c>
      <c r="H87" s="664">
        <v>1</v>
      </c>
      <c r="I87" s="664">
        <v>1186</v>
      </c>
      <c r="J87" s="664">
        <v>2</v>
      </c>
      <c r="K87" s="664">
        <v>2372</v>
      </c>
      <c r="L87" s="664">
        <v>2</v>
      </c>
      <c r="M87" s="664">
        <v>1186</v>
      </c>
      <c r="N87" s="664">
        <v>3</v>
      </c>
      <c r="O87" s="664">
        <v>3582</v>
      </c>
      <c r="P87" s="677">
        <v>3.0202360876897134</v>
      </c>
      <c r="Q87" s="665">
        <v>1194</v>
      </c>
    </row>
    <row r="88" spans="1:17" ht="14.4" customHeight="1" x14ac:dyDescent="0.3">
      <c r="A88" s="660" t="s">
        <v>4782</v>
      </c>
      <c r="B88" s="661" t="s">
        <v>4682</v>
      </c>
      <c r="C88" s="661" t="s">
        <v>4637</v>
      </c>
      <c r="D88" s="661" t="s">
        <v>4707</v>
      </c>
      <c r="E88" s="661" t="s">
        <v>4708</v>
      </c>
      <c r="F88" s="664">
        <v>297</v>
      </c>
      <c r="G88" s="664">
        <v>209682</v>
      </c>
      <c r="H88" s="664">
        <v>1</v>
      </c>
      <c r="I88" s="664">
        <v>706</v>
      </c>
      <c r="J88" s="664">
        <v>583</v>
      </c>
      <c r="K88" s="664">
        <v>411598</v>
      </c>
      <c r="L88" s="664">
        <v>1.962962962962963</v>
      </c>
      <c r="M88" s="664">
        <v>706</v>
      </c>
      <c r="N88" s="664">
        <v>463</v>
      </c>
      <c r="O88" s="664">
        <v>327341</v>
      </c>
      <c r="P88" s="677">
        <v>1.561130664530098</v>
      </c>
      <c r="Q88" s="665">
        <v>707</v>
      </c>
    </row>
    <row r="89" spans="1:17" ht="14.4" customHeight="1" x14ac:dyDescent="0.3">
      <c r="A89" s="660" t="s">
        <v>4782</v>
      </c>
      <c r="B89" s="661" t="s">
        <v>4682</v>
      </c>
      <c r="C89" s="661" t="s">
        <v>4637</v>
      </c>
      <c r="D89" s="661" t="s">
        <v>4713</v>
      </c>
      <c r="E89" s="661" t="s">
        <v>4714</v>
      </c>
      <c r="F89" s="664"/>
      <c r="G89" s="664"/>
      <c r="H89" s="664"/>
      <c r="I89" s="664"/>
      <c r="J89" s="664">
        <v>2</v>
      </c>
      <c r="K89" s="664">
        <v>13114</v>
      </c>
      <c r="L89" s="664"/>
      <c r="M89" s="664">
        <v>6557</v>
      </c>
      <c r="N89" s="664"/>
      <c r="O89" s="664"/>
      <c r="P89" s="677"/>
      <c r="Q89" s="665"/>
    </row>
    <row r="90" spans="1:17" ht="14.4" customHeight="1" x14ac:dyDescent="0.3">
      <c r="A90" s="660" t="s">
        <v>4782</v>
      </c>
      <c r="B90" s="661" t="s">
        <v>4682</v>
      </c>
      <c r="C90" s="661" t="s">
        <v>4637</v>
      </c>
      <c r="D90" s="661" t="s">
        <v>4715</v>
      </c>
      <c r="E90" s="661" t="s">
        <v>4716</v>
      </c>
      <c r="F90" s="664">
        <v>4</v>
      </c>
      <c r="G90" s="664">
        <v>496</v>
      </c>
      <c r="H90" s="664">
        <v>1</v>
      </c>
      <c r="I90" s="664">
        <v>124</v>
      </c>
      <c r="J90" s="664">
        <v>12</v>
      </c>
      <c r="K90" s="664">
        <v>1488</v>
      </c>
      <c r="L90" s="664">
        <v>3</v>
      </c>
      <c r="M90" s="664">
        <v>124</v>
      </c>
      <c r="N90" s="664">
        <v>9</v>
      </c>
      <c r="O90" s="664">
        <v>1125</v>
      </c>
      <c r="P90" s="677">
        <v>2.2681451612903225</v>
      </c>
      <c r="Q90" s="665">
        <v>125</v>
      </c>
    </row>
    <row r="91" spans="1:17" ht="14.4" customHeight="1" x14ac:dyDescent="0.3">
      <c r="A91" s="660" t="s">
        <v>4782</v>
      </c>
      <c r="B91" s="661" t="s">
        <v>4682</v>
      </c>
      <c r="C91" s="661" t="s">
        <v>4637</v>
      </c>
      <c r="D91" s="661" t="s">
        <v>4719</v>
      </c>
      <c r="E91" s="661" t="s">
        <v>4720</v>
      </c>
      <c r="F91" s="664">
        <v>5</v>
      </c>
      <c r="G91" s="664">
        <v>3370</v>
      </c>
      <c r="H91" s="664">
        <v>1</v>
      </c>
      <c r="I91" s="664">
        <v>674</v>
      </c>
      <c r="J91" s="664">
        <v>6</v>
      </c>
      <c r="K91" s="664">
        <v>4044</v>
      </c>
      <c r="L91" s="664">
        <v>1.2</v>
      </c>
      <c r="M91" s="664">
        <v>674</v>
      </c>
      <c r="N91" s="664">
        <v>9</v>
      </c>
      <c r="O91" s="664">
        <v>6210</v>
      </c>
      <c r="P91" s="677">
        <v>1.8427299703264095</v>
      </c>
      <c r="Q91" s="665">
        <v>690</v>
      </c>
    </row>
    <row r="92" spans="1:17" ht="14.4" customHeight="1" x14ac:dyDescent="0.3">
      <c r="A92" s="660" t="s">
        <v>4782</v>
      </c>
      <c r="B92" s="661" t="s">
        <v>4682</v>
      </c>
      <c r="C92" s="661" t="s">
        <v>4637</v>
      </c>
      <c r="D92" s="661" t="s">
        <v>4721</v>
      </c>
      <c r="E92" s="661" t="s">
        <v>4722</v>
      </c>
      <c r="F92" s="664">
        <v>154</v>
      </c>
      <c r="G92" s="664">
        <v>133672</v>
      </c>
      <c r="H92" s="664">
        <v>1</v>
      </c>
      <c r="I92" s="664">
        <v>868</v>
      </c>
      <c r="J92" s="664">
        <v>110</v>
      </c>
      <c r="K92" s="664">
        <v>95480</v>
      </c>
      <c r="L92" s="664">
        <v>0.7142857142857143</v>
      </c>
      <c r="M92" s="664">
        <v>868</v>
      </c>
      <c r="N92" s="664">
        <v>271</v>
      </c>
      <c r="O92" s="664">
        <v>235770</v>
      </c>
      <c r="P92" s="677">
        <v>1.7637949607995691</v>
      </c>
      <c r="Q92" s="665">
        <v>870</v>
      </c>
    </row>
    <row r="93" spans="1:17" ht="14.4" customHeight="1" x14ac:dyDescent="0.3">
      <c r="A93" s="660" t="s">
        <v>4782</v>
      </c>
      <c r="B93" s="661" t="s">
        <v>4682</v>
      </c>
      <c r="C93" s="661" t="s">
        <v>4637</v>
      </c>
      <c r="D93" s="661" t="s">
        <v>4660</v>
      </c>
      <c r="E93" s="661" t="s">
        <v>4661</v>
      </c>
      <c r="F93" s="664"/>
      <c r="G93" s="664"/>
      <c r="H93" s="664"/>
      <c r="I93" s="664"/>
      <c r="J93" s="664"/>
      <c r="K93" s="664"/>
      <c r="L93" s="664"/>
      <c r="M93" s="664"/>
      <c r="N93" s="664">
        <v>2</v>
      </c>
      <c r="O93" s="664">
        <v>0</v>
      </c>
      <c r="P93" s="677"/>
      <c r="Q93" s="665">
        <v>0</v>
      </c>
    </row>
    <row r="94" spans="1:17" ht="14.4" customHeight="1" x14ac:dyDescent="0.3">
      <c r="A94" s="660" t="s">
        <v>4782</v>
      </c>
      <c r="B94" s="661" t="s">
        <v>4682</v>
      </c>
      <c r="C94" s="661" t="s">
        <v>4637</v>
      </c>
      <c r="D94" s="661" t="s">
        <v>4723</v>
      </c>
      <c r="E94" s="661" t="s">
        <v>4724</v>
      </c>
      <c r="F94" s="664"/>
      <c r="G94" s="664"/>
      <c r="H94" s="664"/>
      <c r="I94" s="664"/>
      <c r="J94" s="664">
        <v>2</v>
      </c>
      <c r="K94" s="664">
        <v>1822</v>
      </c>
      <c r="L94" s="664"/>
      <c r="M94" s="664">
        <v>911</v>
      </c>
      <c r="N94" s="664"/>
      <c r="O94" s="664"/>
      <c r="P94" s="677"/>
      <c r="Q94" s="665"/>
    </row>
    <row r="95" spans="1:17" ht="14.4" customHeight="1" x14ac:dyDescent="0.3">
      <c r="A95" s="660" t="s">
        <v>4782</v>
      </c>
      <c r="B95" s="661" t="s">
        <v>4682</v>
      </c>
      <c r="C95" s="661" t="s">
        <v>4637</v>
      </c>
      <c r="D95" s="661" t="s">
        <v>4725</v>
      </c>
      <c r="E95" s="661" t="s">
        <v>4726</v>
      </c>
      <c r="F95" s="664">
        <v>9</v>
      </c>
      <c r="G95" s="664">
        <v>2943</v>
      </c>
      <c r="H95" s="664">
        <v>1</v>
      </c>
      <c r="I95" s="664">
        <v>327</v>
      </c>
      <c r="J95" s="664">
        <v>2</v>
      </c>
      <c r="K95" s="664">
        <v>654</v>
      </c>
      <c r="L95" s="664">
        <v>0.22222222222222221</v>
      </c>
      <c r="M95" s="664">
        <v>327</v>
      </c>
      <c r="N95" s="664">
        <v>12</v>
      </c>
      <c r="O95" s="664">
        <v>3972</v>
      </c>
      <c r="P95" s="677">
        <v>1.3496432212028542</v>
      </c>
      <c r="Q95" s="665">
        <v>331</v>
      </c>
    </row>
    <row r="96" spans="1:17" ht="14.4" customHeight="1" x14ac:dyDescent="0.3">
      <c r="A96" s="660" t="s">
        <v>4782</v>
      </c>
      <c r="B96" s="661" t="s">
        <v>4682</v>
      </c>
      <c r="C96" s="661" t="s">
        <v>4637</v>
      </c>
      <c r="D96" s="661" t="s">
        <v>4727</v>
      </c>
      <c r="E96" s="661" t="s">
        <v>4728</v>
      </c>
      <c r="F96" s="664">
        <v>15</v>
      </c>
      <c r="G96" s="664">
        <v>7455</v>
      </c>
      <c r="H96" s="664">
        <v>1</v>
      </c>
      <c r="I96" s="664">
        <v>497</v>
      </c>
      <c r="J96" s="664">
        <v>17</v>
      </c>
      <c r="K96" s="664">
        <v>8449</v>
      </c>
      <c r="L96" s="664">
        <v>1.1333333333333333</v>
      </c>
      <c r="M96" s="664">
        <v>497</v>
      </c>
      <c r="N96" s="664">
        <v>20</v>
      </c>
      <c r="O96" s="664">
        <v>10060</v>
      </c>
      <c r="P96" s="677">
        <v>1.3494299128101945</v>
      </c>
      <c r="Q96" s="665">
        <v>503</v>
      </c>
    </row>
    <row r="97" spans="1:17" ht="14.4" customHeight="1" x14ac:dyDescent="0.3">
      <c r="A97" s="660" t="s">
        <v>4782</v>
      </c>
      <c r="B97" s="661" t="s">
        <v>4682</v>
      </c>
      <c r="C97" s="661" t="s">
        <v>4637</v>
      </c>
      <c r="D97" s="661" t="s">
        <v>4733</v>
      </c>
      <c r="E97" s="661" t="s">
        <v>4734</v>
      </c>
      <c r="F97" s="664">
        <v>17</v>
      </c>
      <c r="G97" s="664">
        <v>32096</v>
      </c>
      <c r="H97" s="664">
        <v>1</v>
      </c>
      <c r="I97" s="664">
        <v>1888</v>
      </c>
      <c r="J97" s="664">
        <v>38</v>
      </c>
      <c r="K97" s="664">
        <v>71744</v>
      </c>
      <c r="L97" s="664">
        <v>2.2352941176470589</v>
      </c>
      <c r="M97" s="664">
        <v>1888</v>
      </c>
      <c r="N97" s="664">
        <v>33</v>
      </c>
      <c r="O97" s="664">
        <v>62568</v>
      </c>
      <c r="P97" s="677">
        <v>1.9494017946161515</v>
      </c>
      <c r="Q97" s="665">
        <v>1896</v>
      </c>
    </row>
    <row r="98" spans="1:17" ht="14.4" customHeight="1" x14ac:dyDescent="0.3">
      <c r="A98" s="660" t="s">
        <v>4782</v>
      </c>
      <c r="B98" s="661" t="s">
        <v>4682</v>
      </c>
      <c r="C98" s="661" t="s">
        <v>4637</v>
      </c>
      <c r="D98" s="661" t="s">
        <v>4735</v>
      </c>
      <c r="E98" s="661" t="s">
        <v>4736</v>
      </c>
      <c r="F98" s="664"/>
      <c r="G98" s="664"/>
      <c r="H98" s="664"/>
      <c r="I98" s="664"/>
      <c r="J98" s="664">
        <v>3</v>
      </c>
      <c r="K98" s="664">
        <v>1056</v>
      </c>
      <c r="L98" s="664"/>
      <c r="M98" s="664">
        <v>352</v>
      </c>
      <c r="N98" s="664"/>
      <c r="O98" s="664"/>
      <c r="P98" s="677"/>
      <c r="Q98" s="665"/>
    </row>
    <row r="99" spans="1:17" ht="14.4" customHeight="1" x14ac:dyDescent="0.3">
      <c r="A99" s="660" t="s">
        <v>4783</v>
      </c>
      <c r="B99" s="661" t="s">
        <v>4395</v>
      </c>
      <c r="C99" s="661" t="s">
        <v>4396</v>
      </c>
      <c r="D99" s="661" t="s">
        <v>4592</v>
      </c>
      <c r="E99" s="661" t="s">
        <v>4589</v>
      </c>
      <c r="F99" s="664"/>
      <c r="G99" s="664"/>
      <c r="H99" s="664"/>
      <c r="I99" s="664"/>
      <c r="J99" s="664">
        <v>0.52</v>
      </c>
      <c r="K99" s="664">
        <v>7189.46</v>
      </c>
      <c r="L99" s="664"/>
      <c r="M99" s="664">
        <v>13825.884615384615</v>
      </c>
      <c r="N99" s="664"/>
      <c r="O99" s="664"/>
      <c r="P99" s="677"/>
      <c r="Q99" s="665"/>
    </row>
    <row r="100" spans="1:17" ht="14.4" customHeight="1" x14ac:dyDescent="0.3">
      <c r="A100" s="660" t="s">
        <v>4783</v>
      </c>
      <c r="B100" s="661" t="s">
        <v>4395</v>
      </c>
      <c r="C100" s="661" t="s">
        <v>4637</v>
      </c>
      <c r="D100" s="661" t="s">
        <v>4646</v>
      </c>
      <c r="E100" s="661" t="s">
        <v>4647</v>
      </c>
      <c r="F100" s="664"/>
      <c r="G100" s="664"/>
      <c r="H100" s="664"/>
      <c r="I100" s="664"/>
      <c r="J100" s="664">
        <v>2</v>
      </c>
      <c r="K100" s="664">
        <v>68</v>
      </c>
      <c r="L100" s="664"/>
      <c r="M100" s="664">
        <v>34</v>
      </c>
      <c r="N100" s="664"/>
      <c r="O100" s="664"/>
      <c r="P100" s="677"/>
      <c r="Q100" s="665"/>
    </row>
    <row r="101" spans="1:17" ht="14.4" customHeight="1" x14ac:dyDescent="0.3">
      <c r="A101" s="660" t="s">
        <v>4783</v>
      </c>
      <c r="B101" s="661" t="s">
        <v>4395</v>
      </c>
      <c r="C101" s="661" t="s">
        <v>4637</v>
      </c>
      <c r="D101" s="661" t="s">
        <v>4658</v>
      </c>
      <c r="E101" s="661" t="s">
        <v>4659</v>
      </c>
      <c r="F101" s="664"/>
      <c r="G101" s="664"/>
      <c r="H101" s="664"/>
      <c r="I101" s="664"/>
      <c r="J101" s="664">
        <v>1</v>
      </c>
      <c r="K101" s="664">
        <v>104</v>
      </c>
      <c r="L101" s="664"/>
      <c r="M101" s="664">
        <v>104</v>
      </c>
      <c r="N101" s="664"/>
      <c r="O101" s="664"/>
      <c r="P101" s="677"/>
      <c r="Q101" s="665"/>
    </row>
    <row r="102" spans="1:17" ht="14.4" customHeight="1" x14ac:dyDescent="0.3">
      <c r="A102" s="660" t="s">
        <v>4783</v>
      </c>
      <c r="B102" s="661" t="s">
        <v>4682</v>
      </c>
      <c r="C102" s="661" t="s">
        <v>4637</v>
      </c>
      <c r="D102" s="661" t="s">
        <v>4646</v>
      </c>
      <c r="E102" s="661" t="s">
        <v>4647</v>
      </c>
      <c r="F102" s="664">
        <v>2</v>
      </c>
      <c r="G102" s="664">
        <v>68</v>
      </c>
      <c r="H102" s="664">
        <v>1</v>
      </c>
      <c r="I102" s="664">
        <v>34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4783</v>
      </c>
      <c r="B103" s="661" t="s">
        <v>4682</v>
      </c>
      <c r="C103" s="661" t="s">
        <v>4637</v>
      </c>
      <c r="D103" s="661" t="s">
        <v>4725</v>
      </c>
      <c r="E103" s="661" t="s">
        <v>4726</v>
      </c>
      <c r="F103" s="664"/>
      <c r="G103" s="664"/>
      <c r="H103" s="664"/>
      <c r="I103" s="664"/>
      <c r="J103" s="664">
        <v>1</v>
      </c>
      <c r="K103" s="664">
        <v>327</v>
      </c>
      <c r="L103" s="664"/>
      <c r="M103" s="664">
        <v>327</v>
      </c>
      <c r="N103" s="664"/>
      <c r="O103" s="664"/>
      <c r="P103" s="677"/>
      <c r="Q103" s="665"/>
    </row>
    <row r="104" spans="1:17" ht="14.4" customHeight="1" x14ac:dyDescent="0.3">
      <c r="A104" s="660" t="s">
        <v>4783</v>
      </c>
      <c r="B104" s="661" t="s">
        <v>4682</v>
      </c>
      <c r="C104" s="661" t="s">
        <v>4637</v>
      </c>
      <c r="D104" s="661" t="s">
        <v>4741</v>
      </c>
      <c r="E104" s="661" t="s">
        <v>4742</v>
      </c>
      <c r="F104" s="664"/>
      <c r="G104" s="664"/>
      <c r="H104" s="664"/>
      <c r="I104" s="664"/>
      <c r="J104" s="664"/>
      <c r="K104" s="664"/>
      <c r="L104" s="664"/>
      <c r="M104" s="664"/>
      <c r="N104" s="664">
        <v>2</v>
      </c>
      <c r="O104" s="664">
        <v>576</v>
      </c>
      <c r="P104" s="677"/>
      <c r="Q104" s="665">
        <v>288</v>
      </c>
    </row>
    <row r="105" spans="1:17" ht="14.4" customHeight="1" x14ac:dyDescent="0.3">
      <c r="A105" s="660" t="s">
        <v>571</v>
      </c>
      <c r="B105" s="661" t="s">
        <v>4784</v>
      </c>
      <c r="C105" s="661" t="s">
        <v>4637</v>
      </c>
      <c r="D105" s="661" t="s">
        <v>4785</v>
      </c>
      <c r="E105" s="661" t="s">
        <v>4786</v>
      </c>
      <c r="F105" s="664"/>
      <c r="G105" s="664"/>
      <c r="H105" s="664"/>
      <c r="I105" s="664"/>
      <c r="J105" s="664"/>
      <c r="K105" s="664"/>
      <c r="L105" s="664"/>
      <c r="M105" s="664"/>
      <c r="N105" s="664">
        <v>1</v>
      </c>
      <c r="O105" s="664">
        <v>10454</v>
      </c>
      <c r="P105" s="677"/>
      <c r="Q105" s="665">
        <v>10454</v>
      </c>
    </row>
    <row r="106" spans="1:17" ht="14.4" customHeight="1" x14ac:dyDescent="0.3">
      <c r="A106" s="660" t="s">
        <v>571</v>
      </c>
      <c r="B106" s="661" t="s">
        <v>4395</v>
      </c>
      <c r="C106" s="661" t="s">
        <v>4396</v>
      </c>
      <c r="D106" s="661" t="s">
        <v>4435</v>
      </c>
      <c r="E106" s="661" t="s">
        <v>4436</v>
      </c>
      <c r="F106" s="664"/>
      <c r="G106" s="664"/>
      <c r="H106" s="664"/>
      <c r="I106" s="664"/>
      <c r="J106" s="664"/>
      <c r="K106" s="664"/>
      <c r="L106" s="664"/>
      <c r="M106" s="664"/>
      <c r="N106" s="664">
        <v>-8.8817841970012523E-16</v>
      </c>
      <c r="O106" s="664">
        <v>0</v>
      </c>
      <c r="P106" s="677"/>
      <c r="Q106" s="665">
        <v>0</v>
      </c>
    </row>
    <row r="107" spans="1:17" ht="14.4" customHeight="1" x14ac:dyDescent="0.3">
      <c r="A107" s="660" t="s">
        <v>571</v>
      </c>
      <c r="B107" s="661" t="s">
        <v>4395</v>
      </c>
      <c r="C107" s="661" t="s">
        <v>4396</v>
      </c>
      <c r="D107" s="661" t="s">
        <v>4435</v>
      </c>
      <c r="E107" s="661" t="s">
        <v>2481</v>
      </c>
      <c r="F107" s="664"/>
      <c r="G107" s="664"/>
      <c r="H107" s="664"/>
      <c r="I107" s="664"/>
      <c r="J107" s="664"/>
      <c r="K107" s="664"/>
      <c r="L107" s="664"/>
      <c r="M107" s="664"/>
      <c r="N107" s="664">
        <v>10.7</v>
      </c>
      <c r="O107" s="664">
        <v>159820.32999999999</v>
      </c>
      <c r="P107" s="677"/>
      <c r="Q107" s="665">
        <v>14936.479439252336</v>
      </c>
    </row>
    <row r="108" spans="1:17" ht="14.4" customHeight="1" x14ac:dyDescent="0.3">
      <c r="A108" s="660" t="s">
        <v>571</v>
      </c>
      <c r="B108" s="661" t="s">
        <v>4395</v>
      </c>
      <c r="C108" s="661" t="s">
        <v>4396</v>
      </c>
      <c r="D108" s="661" t="s">
        <v>4445</v>
      </c>
      <c r="E108" s="661" t="s">
        <v>4446</v>
      </c>
      <c r="F108" s="664"/>
      <c r="G108" s="664"/>
      <c r="H108" s="664"/>
      <c r="I108" s="664"/>
      <c r="J108" s="664">
        <v>0</v>
      </c>
      <c r="K108" s="664">
        <v>0</v>
      </c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571</v>
      </c>
      <c r="B109" s="661" t="s">
        <v>4395</v>
      </c>
      <c r="C109" s="661" t="s">
        <v>4396</v>
      </c>
      <c r="D109" s="661" t="s">
        <v>4445</v>
      </c>
      <c r="E109" s="661" t="s">
        <v>2453</v>
      </c>
      <c r="F109" s="664"/>
      <c r="G109" s="664"/>
      <c r="H109" s="664"/>
      <c r="I109" s="664"/>
      <c r="J109" s="664">
        <v>1</v>
      </c>
      <c r="K109" s="664">
        <v>59093.47</v>
      </c>
      <c r="L109" s="664"/>
      <c r="M109" s="664">
        <v>59093.47</v>
      </c>
      <c r="N109" s="664"/>
      <c r="O109" s="664"/>
      <c r="P109" s="677"/>
      <c r="Q109" s="665"/>
    </row>
    <row r="110" spans="1:17" ht="14.4" customHeight="1" x14ac:dyDescent="0.3">
      <c r="A110" s="660" t="s">
        <v>571</v>
      </c>
      <c r="B110" s="661" t="s">
        <v>4395</v>
      </c>
      <c r="C110" s="661" t="s">
        <v>4396</v>
      </c>
      <c r="D110" s="661" t="s">
        <v>4461</v>
      </c>
      <c r="E110" s="661" t="s">
        <v>4462</v>
      </c>
      <c r="F110" s="664"/>
      <c r="G110" s="664"/>
      <c r="H110" s="664"/>
      <c r="I110" s="664"/>
      <c r="J110" s="664"/>
      <c r="K110" s="664"/>
      <c r="L110" s="664"/>
      <c r="M110" s="664"/>
      <c r="N110" s="664">
        <v>0</v>
      </c>
      <c r="O110" s="664">
        <v>0</v>
      </c>
      <c r="P110" s="677"/>
      <c r="Q110" s="665"/>
    </row>
    <row r="111" spans="1:17" ht="14.4" customHeight="1" x14ac:dyDescent="0.3">
      <c r="A111" s="660" t="s">
        <v>571</v>
      </c>
      <c r="B111" s="661" t="s">
        <v>4395</v>
      </c>
      <c r="C111" s="661" t="s">
        <v>4396</v>
      </c>
      <c r="D111" s="661" t="s">
        <v>4461</v>
      </c>
      <c r="E111" s="661" t="s">
        <v>2505</v>
      </c>
      <c r="F111" s="664"/>
      <c r="G111" s="664"/>
      <c r="H111" s="664"/>
      <c r="I111" s="664"/>
      <c r="J111" s="664"/>
      <c r="K111" s="664"/>
      <c r="L111" s="664"/>
      <c r="M111" s="664"/>
      <c r="N111" s="664">
        <v>4.59</v>
      </c>
      <c r="O111" s="664">
        <v>53578.559999999998</v>
      </c>
      <c r="P111" s="677"/>
      <c r="Q111" s="665">
        <v>11672.888888888889</v>
      </c>
    </row>
    <row r="112" spans="1:17" ht="14.4" customHeight="1" x14ac:dyDescent="0.3">
      <c r="A112" s="660" t="s">
        <v>571</v>
      </c>
      <c r="B112" s="661" t="s">
        <v>4395</v>
      </c>
      <c r="C112" s="661" t="s">
        <v>4396</v>
      </c>
      <c r="D112" s="661" t="s">
        <v>4494</v>
      </c>
      <c r="E112" s="661" t="s">
        <v>1402</v>
      </c>
      <c r="F112" s="664"/>
      <c r="G112" s="664"/>
      <c r="H112" s="664"/>
      <c r="I112" s="664"/>
      <c r="J112" s="664"/>
      <c r="K112" s="664"/>
      <c r="L112" s="664"/>
      <c r="M112" s="664"/>
      <c r="N112" s="664">
        <v>0.42</v>
      </c>
      <c r="O112" s="664">
        <v>2959.7</v>
      </c>
      <c r="P112" s="677"/>
      <c r="Q112" s="665">
        <v>7046.9047619047615</v>
      </c>
    </row>
    <row r="113" spans="1:17" ht="14.4" customHeight="1" x14ac:dyDescent="0.3">
      <c r="A113" s="660" t="s">
        <v>571</v>
      </c>
      <c r="B113" s="661" t="s">
        <v>4395</v>
      </c>
      <c r="C113" s="661" t="s">
        <v>4396</v>
      </c>
      <c r="D113" s="661" t="s">
        <v>4606</v>
      </c>
      <c r="E113" s="661" t="s">
        <v>1402</v>
      </c>
      <c r="F113" s="664"/>
      <c r="G113" s="664"/>
      <c r="H113" s="664"/>
      <c r="I113" s="664"/>
      <c r="J113" s="664"/>
      <c r="K113" s="664"/>
      <c r="L113" s="664"/>
      <c r="M113" s="664"/>
      <c r="N113" s="664">
        <v>0.37</v>
      </c>
      <c r="O113" s="664">
        <v>869.11</v>
      </c>
      <c r="P113" s="677"/>
      <c r="Q113" s="665">
        <v>2348.9459459459458</v>
      </c>
    </row>
    <row r="114" spans="1:17" ht="14.4" customHeight="1" x14ac:dyDescent="0.3">
      <c r="A114" s="660" t="s">
        <v>571</v>
      </c>
      <c r="B114" s="661" t="s">
        <v>4395</v>
      </c>
      <c r="C114" s="661" t="s">
        <v>4396</v>
      </c>
      <c r="D114" s="661" t="s">
        <v>4611</v>
      </c>
      <c r="E114" s="661" t="s">
        <v>2526</v>
      </c>
      <c r="F114" s="664"/>
      <c r="G114" s="664"/>
      <c r="H114" s="664"/>
      <c r="I114" s="664"/>
      <c r="J114" s="664"/>
      <c r="K114" s="664"/>
      <c r="L114" s="664"/>
      <c r="M114" s="664"/>
      <c r="N114" s="664">
        <v>5.0600000000000005</v>
      </c>
      <c r="O114" s="664">
        <v>398121.91000000003</v>
      </c>
      <c r="P114" s="677"/>
      <c r="Q114" s="665">
        <v>78680.219367588928</v>
      </c>
    </row>
    <row r="115" spans="1:17" ht="14.4" customHeight="1" x14ac:dyDescent="0.3">
      <c r="A115" s="660" t="s">
        <v>571</v>
      </c>
      <c r="B115" s="661" t="s">
        <v>4395</v>
      </c>
      <c r="C115" s="661" t="s">
        <v>4396</v>
      </c>
      <c r="D115" s="661" t="s">
        <v>4611</v>
      </c>
      <c r="E115" s="661" t="s">
        <v>4612</v>
      </c>
      <c r="F115" s="664"/>
      <c r="G115" s="664"/>
      <c r="H115" s="664"/>
      <c r="I115" s="664"/>
      <c r="J115" s="664"/>
      <c r="K115" s="664"/>
      <c r="L115" s="664"/>
      <c r="M115" s="664"/>
      <c r="N115" s="664">
        <v>0</v>
      </c>
      <c r="O115" s="664">
        <v>5.8207660913467407E-11</v>
      </c>
      <c r="P115" s="677"/>
      <c r="Q115" s="665"/>
    </row>
    <row r="116" spans="1:17" ht="14.4" customHeight="1" x14ac:dyDescent="0.3">
      <c r="A116" s="660" t="s">
        <v>571</v>
      </c>
      <c r="B116" s="661" t="s">
        <v>4395</v>
      </c>
      <c r="C116" s="661" t="s">
        <v>4637</v>
      </c>
      <c r="D116" s="661" t="s">
        <v>4646</v>
      </c>
      <c r="E116" s="661" t="s">
        <v>4647</v>
      </c>
      <c r="F116" s="664">
        <v>11</v>
      </c>
      <c r="G116" s="664">
        <v>374</v>
      </c>
      <c r="H116" s="664">
        <v>1</v>
      </c>
      <c r="I116" s="664">
        <v>34</v>
      </c>
      <c r="J116" s="664">
        <v>5</v>
      </c>
      <c r="K116" s="664">
        <v>170</v>
      </c>
      <c r="L116" s="664">
        <v>0.45454545454545453</v>
      </c>
      <c r="M116" s="664">
        <v>34</v>
      </c>
      <c r="N116" s="664">
        <v>16</v>
      </c>
      <c r="O116" s="664">
        <v>560</v>
      </c>
      <c r="P116" s="677">
        <v>1.4973262032085561</v>
      </c>
      <c r="Q116" s="665">
        <v>35</v>
      </c>
    </row>
    <row r="117" spans="1:17" ht="14.4" customHeight="1" x14ac:dyDescent="0.3">
      <c r="A117" s="660" t="s">
        <v>571</v>
      </c>
      <c r="B117" s="661" t="s">
        <v>4395</v>
      </c>
      <c r="C117" s="661" t="s">
        <v>4637</v>
      </c>
      <c r="D117" s="661" t="s">
        <v>4648</v>
      </c>
      <c r="E117" s="661" t="s">
        <v>4649</v>
      </c>
      <c r="F117" s="664"/>
      <c r="G117" s="664"/>
      <c r="H117" s="664"/>
      <c r="I117" s="664"/>
      <c r="J117" s="664">
        <v>1</v>
      </c>
      <c r="K117" s="664">
        <v>5</v>
      </c>
      <c r="L117" s="664"/>
      <c r="M117" s="664">
        <v>5</v>
      </c>
      <c r="N117" s="664">
        <v>1</v>
      </c>
      <c r="O117" s="664">
        <v>5</v>
      </c>
      <c r="P117" s="677"/>
      <c r="Q117" s="665">
        <v>5</v>
      </c>
    </row>
    <row r="118" spans="1:17" ht="14.4" customHeight="1" x14ac:dyDescent="0.3">
      <c r="A118" s="660" t="s">
        <v>571</v>
      </c>
      <c r="B118" s="661" t="s">
        <v>4395</v>
      </c>
      <c r="C118" s="661" t="s">
        <v>4637</v>
      </c>
      <c r="D118" s="661" t="s">
        <v>4652</v>
      </c>
      <c r="E118" s="661" t="s">
        <v>4653</v>
      </c>
      <c r="F118" s="664"/>
      <c r="G118" s="664"/>
      <c r="H118" s="664"/>
      <c r="I118" s="664"/>
      <c r="J118" s="664">
        <v>1</v>
      </c>
      <c r="K118" s="664">
        <v>163</v>
      </c>
      <c r="L118" s="664"/>
      <c r="M118" s="664">
        <v>163</v>
      </c>
      <c r="N118" s="664">
        <v>1</v>
      </c>
      <c r="O118" s="664">
        <v>165</v>
      </c>
      <c r="P118" s="677"/>
      <c r="Q118" s="665">
        <v>165</v>
      </c>
    </row>
    <row r="119" spans="1:17" ht="14.4" customHeight="1" x14ac:dyDescent="0.3">
      <c r="A119" s="660" t="s">
        <v>571</v>
      </c>
      <c r="B119" s="661" t="s">
        <v>4395</v>
      </c>
      <c r="C119" s="661" t="s">
        <v>4637</v>
      </c>
      <c r="D119" s="661" t="s">
        <v>4656</v>
      </c>
      <c r="E119" s="661" t="s">
        <v>4657</v>
      </c>
      <c r="F119" s="664"/>
      <c r="G119" s="664"/>
      <c r="H119" s="664"/>
      <c r="I119" s="664"/>
      <c r="J119" s="664">
        <v>1</v>
      </c>
      <c r="K119" s="664">
        <v>0</v>
      </c>
      <c r="L119" s="664"/>
      <c r="M119" s="664">
        <v>0</v>
      </c>
      <c r="N119" s="664">
        <v>5</v>
      </c>
      <c r="O119" s="664">
        <v>0</v>
      </c>
      <c r="P119" s="677"/>
      <c r="Q119" s="665">
        <v>0</v>
      </c>
    </row>
    <row r="120" spans="1:17" ht="14.4" customHeight="1" x14ac:dyDescent="0.3">
      <c r="A120" s="660" t="s">
        <v>571</v>
      </c>
      <c r="B120" s="661" t="s">
        <v>4395</v>
      </c>
      <c r="C120" s="661" t="s">
        <v>4637</v>
      </c>
      <c r="D120" s="661" t="s">
        <v>4658</v>
      </c>
      <c r="E120" s="661" t="s">
        <v>4659</v>
      </c>
      <c r="F120" s="664"/>
      <c r="G120" s="664"/>
      <c r="H120" s="664"/>
      <c r="I120" s="664"/>
      <c r="J120" s="664"/>
      <c r="K120" s="664"/>
      <c r="L120" s="664"/>
      <c r="M120" s="664"/>
      <c r="N120" s="664">
        <v>4</v>
      </c>
      <c r="O120" s="664">
        <v>424</v>
      </c>
      <c r="P120" s="677"/>
      <c r="Q120" s="665">
        <v>106</v>
      </c>
    </row>
    <row r="121" spans="1:17" ht="14.4" customHeight="1" x14ac:dyDescent="0.3">
      <c r="A121" s="660" t="s">
        <v>571</v>
      </c>
      <c r="B121" s="661" t="s">
        <v>4395</v>
      </c>
      <c r="C121" s="661" t="s">
        <v>4637</v>
      </c>
      <c r="D121" s="661" t="s">
        <v>4660</v>
      </c>
      <c r="E121" s="661" t="s">
        <v>4661</v>
      </c>
      <c r="F121" s="664"/>
      <c r="G121" s="664"/>
      <c r="H121" s="664"/>
      <c r="I121" s="664"/>
      <c r="J121" s="664">
        <v>1</v>
      </c>
      <c r="K121" s="664">
        <v>0</v>
      </c>
      <c r="L121" s="664"/>
      <c r="M121" s="664">
        <v>0</v>
      </c>
      <c r="N121" s="664">
        <v>2</v>
      </c>
      <c r="O121" s="664">
        <v>0</v>
      </c>
      <c r="P121" s="677"/>
      <c r="Q121" s="665">
        <v>0</v>
      </c>
    </row>
    <row r="122" spans="1:17" ht="14.4" customHeight="1" x14ac:dyDescent="0.3">
      <c r="A122" s="660" t="s">
        <v>571</v>
      </c>
      <c r="B122" s="661" t="s">
        <v>4395</v>
      </c>
      <c r="C122" s="661" t="s">
        <v>4637</v>
      </c>
      <c r="D122" s="661" t="s">
        <v>4672</v>
      </c>
      <c r="E122" s="661" t="s">
        <v>4673</v>
      </c>
      <c r="F122" s="664">
        <v>1</v>
      </c>
      <c r="G122" s="664">
        <v>327</v>
      </c>
      <c r="H122" s="664">
        <v>1</v>
      </c>
      <c r="I122" s="664">
        <v>327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571</v>
      </c>
      <c r="B123" s="661" t="s">
        <v>4395</v>
      </c>
      <c r="C123" s="661" t="s">
        <v>4637</v>
      </c>
      <c r="D123" s="661" t="s">
        <v>4676</v>
      </c>
      <c r="E123" s="661" t="s">
        <v>4677</v>
      </c>
      <c r="F123" s="664">
        <v>1</v>
      </c>
      <c r="G123" s="664">
        <v>645</v>
      </c>
      <c r="H123" s="664">
        <v>1</v>
      </c>
      <c r="I123" s="664">
        <v>645</v>
      </c>
      <c r="J123" s="664">
        <v>1</v>
      </c>
      <c r="K123" s="664">
        <v>645</v>
      </c>
      <c r="L123" s="664">
        <v>1</v>
      </c>
      <c r="M123" s="664">
        <v>645</v>
      </c>
      <c r="N123" s="664"/>
      <c r="O123" s="664"/>
      <c r="P123" s="677"/>
      <c r="Q123" s="665"/>
    </row>
    <row r="124" spans="1:17" ht="14.4" customHeight="1" x14ac:dyDescent="0.3">
      <c r="A124" s="660" t="s">
        <v>571</v>
      </c>
      <c r="B124" s="661" t="s">
        <v>4395</v>
      </c>
      <c r="C124" s="661" t="s">
        <v>4637</v>
      </c>
      <c r="D124" s="661" t="s">
        <v>4678</v>
      </c>
      <c r="E124" s="661" t="s">
        <v>4679</v>
      </c>
      <c r="F124" s="664"/>
      <c r="G124" s="664"/>
      <c r="H124" s="664"/>
      <c r="I124" s="664"/>
      <c r="J124" s="664">
        <v>4</v>
      </c>
      <c r="K124" s="664">
        <v>448</v>
      </c>
      <c r="L124" s="664"/>
      <c r="M124" s="664">
        <v>112</v>
      </c>
      <c r="N124" s="664">
        <v>3</v>
      </c>
      <c r="O124" s="664">
        <v>342</v>
      </c>
      <c r="P124" s="677"/>
      <c r="Q124" s="665">
        <v>114</v>
      </c>
    </row>
    <row r="125" spans="1:17" ht="14.4" customHeight="1" x14ac:dyDescent="0.3">
      <c r="A125" s="660" t="s">
        <v>571</v>
      </c>
      <c r="B125" s="661" t="s">
        <v>4682</v>
      </c>
      <c r="C125" s="661" t="s">
        <v>4396</v>
      </c>
      <c r="D125" s="661" t="s">
        <v>4502</v>
      </c>
      <c r="E125" s="661" t="s">
        <v>1219</v>
      </c>
      <c r="F125" s="664"/>
      <c r="G125" s="664"/>
      <c r="H125" s="664"/>
      <c r="I125" s="664"/>
      <c r="J125" s="664"/>
      <c r="K125" s="664"/>
      <c r="L125" s="664"/>
      <c r="M125" s="664"/>
      <c r="N125" s="664">
        <v>0.5</v>
      </c>
      <c r="O125" s="664">
        <v>110.2</v>
      </c>
      <c r="P125" s="677"/>
      <c r="Q125" s="665">
        <v>220.4</v>
      </c>
    </row>
    <row r="126" spans="1:17" ht="14.4" customHeight="1" x14ac:dyDescent="0.3">
      <c r="A126" s="660" t="s">
        <v>571</v>
      </c>
      <c r="B126" s="661" t="s">
        <v>4682</v>
      </c>
      <c r="C126" s="661" t="s">
        <v>4396</v>
      </c>
      <c r="D126" s="661" t="s">
        <v>4506</v>
      </c>
      <c r="E126" s="661" t="s">
        <v>4507</v>
      </c>
      <c r="F126" s="664"/>
      <c r="G126" s="664"/>
      <c r="H126" s="664"/>
      <c r="I126" s="664"/>
      <c r="J126" s="664"/>
      <c r="K126" s="664"/>
      <c r="L126" s="664"/>
      <c r="M126" s="664"/>
      <c r="N126" s="664">
        <v>0.67</v>
      </c>
      <c r="O126" s="664">
        <v>479.5</v>
      </c>
      <c r="P126" s="677"/>
      <c r="Q126" s="665">
        <v>715.67164179104475</v>
      </c>
    </row>
    <row r="127" spans="1:17" ht="14.4" customHeight="1" x14ac:dyDescent="0.3">
      <c r="A127" s="660" t="s">
        <v>571</v>
      </c>
      <c r="B127" s="661" t="s">
        <v>4682</v>
      </c>
      <c r="C127" s="661" t="s">
        <v>4396</v>
      </c>
      <c r="D127" s="661" t="s">
        <v>4508</v>
      </c>
      <c r="E127" s="661" t="s">
        <v>4507</v>
      </c>
      <c r="F127" s="664"/>
      <c r="G127" s="664"/>
      <c r="H127" s="664"/>
      <c r="I127" s="664"/>
      <c r="J127" s="664"/>
      <c r="K127" s="664"/>
      <c r="L127" s="664"/>
      <c r="M127" s="664"/>
      <c r="N127" s="664">
        <v>2.0499999999999998</v>
      </c>
      <c r="O127" s="664">
        <v>2934.26</v>
      </c>
      <c r="P127" s="677"/>
      <c r="Q127" s="665">
        <v>1431.3463414634148</v>
      </c>
    </row>
    <row r="128" spans="1:17" ht="14.4" customHeight="1" x14ac:dyDescent="0.3">
      <c r="A128" s="660" t="s">
        <v>571</v>
      </c>
      <c r="B128" s="661" t="s">
        <v>4682</v>
      </c>
      <c r="C128" s="661" t="s">
        <v>4396</v>
      </c>
      <c r="D128" s="661" t="s">
        <v>4613</v>
      </c>
      <c r="E128" s="661" t="s">
        <v>1369</v>
      </c>
      <c r="F128" s="664"/>
      <c r="G128" s="664"/>
      <c r="H128" s="664"/>
      <c r="I128" s="664"/>
      <c r="J128" s="664"/>
      <c r="K128" s="664"/>
      <c r="L128" s="664"/>
      <c r="M128" s="664"/>
      <c r="N128" s="664">
        <v>0.96</v>
      </c>
      <c r="O128" s="664">
        <v>517.07000000000005</v>
      </c>
      <c r="P128" s="677"/>
      <c r="Q128" s="665">
        <v>538.61458333333337</v>
      </c>
    </row>
    <row r="129" spans="1:17" ht="14.4" customHeight="1" x14ac:dyDescent="0.3">
      <c r="A129" s="660" t="s">
        <v>571</v>
      </c>
      <c r="B129" s="661" t="s">
        <v>4682</v>
      </c>
      <c r="C129" s="661" t="s">
        <v>4630</v>
      </c>
      <c r="D129" s="661" t="s">
        <v>4693</v>
      </c>
      <c r="E129" s="661" t="s">
        <v>4694</v>
      </c>
      <c r="F129" s="664">
        <v>7</v>
      </c>
      <c r="G129" s="664">
        <v>4974.2000000000007</v>
      </c>
      <c r="H129" s="664">
        <v>1</v>
      </c>
      <c r="I129" s="664">
        <v>710.60000000000014</v>
      </c>
      <c r="J129" s="664">
        <v>5</v>
      </c>
      <c r="K129" s="664">
        <v>3553</v>
      </c>
      <c r="L129" s="664">
        <v>0.71428571428571419</v>
      </c>
      <c r="M129" s="664">
        <v>710.6</v>
      </c>
      <c r="N129" s="664">
        <v>2</v>
      </c>
      <c r="O129" s="664">
        <v>1421.2</v>
      </c>
      <c r="P129" s="677">
        <v>0.2857142857142857</v>
      </c>
      <c r="Q129" s="665">
        <v>710.6</v>
      </c>
    </row>
    <row r="130" spans="1:17" ht="14.4" customHeight="1" x14ac:dyDescent="0.3">
      <c r="A130" s="660" t="s">
        <v>571</v>
      </c>
      <c r="B130" s="661" t="s">
        <v>4682</v>
      </c>
      <c r="C130" s="661" t="s">
        <v>4630</v>
      </c>
      <c r="D130" s="661" t="s">
        <v>4697</v>
      </c>
      <c r="E130" s="661" t="s">
        <v>4698</v>
      </c>
      <c r="F130" s="664">
        <v>2</v>
      </c>
      <c r="G130" s="664">
        <v>4022.8</v>
      </c>
      <c r="H130" s="664">
        <v>1</v>
      </c>
      <c r="I130" s="664">
        <v>2011.4</v>
      </c>
      <c r="J130" s="664">
        <v>3</v>
      </c>
      <c r="K130" s="664">
        <v>6034.2000000000007</v>
      </c>
      <c r="L130" s="664">
        <v>1.5000000000000002</v>
      </c>
      <c r="M130" s="664">
        <v>2011.4000000000003</v>
      </c>
      <c r="N130" s="664">
        <v>2</v>
      </c>
      <c r="O130" s="664">
        <v>4022.8</v>
      </c>
      <c r="P130" s="677">
        <v>1</v>
      </c>
      <c r="Q130" s="665">
        <v>2011.4</v>
      </c>
    </row>
    <row r="131" spans="1:17" ht="14.4" customHeight="1" x14ac:dyDescent="0.3">
      <c r="A131" s="660" t="s">
        <v>571</v>
      </c>
      <c r="B131" s="661" t="s">
        <v>4682</v>
      </c>
      <c r="C131" s="661" t="s">
        <v>4637</v>
      </c>
      <c r="D131" s="661" t="s">
        <v>4646</v>
      </c>
      <c r="E131" s="661" t="s">
        <v>4647</v>
      </c>
      <c r="F131" s="664">
        <v>13</v>
      </c>
      <c r="G131" s="664">
        <v>442</v>
      </c>
      <c r="H131" s="664">
        <v>1</v>
      </c>
      <c r="I131" s="664">
        <v>34</v>
      </c>
      <c r="J131" s="664">
        <v>20</v>
      </c>
      <c r="K131" s="664">
        <v>680</v>
      </c>
      <c r="L131" s="664">
        <v>1.5384615384615385</v>
      </c>
      <c r="M131" s="664">
        <v>34</v>
      </c>
      <c r="N131" s="664">
        <v>19</v>
      </c>
      <c r="O131" s="664">
        <v>665</v>
      </c>
      <c r="P131" s="677">
        <v>1.504524886877828</v>
      </c>
      <c r="Q131" s="665">
        <v>35</v>
      </c>
    </row>
    <row r="132" spans="1:17" ht="14.4" customHeight="1" x14ac:dyDescent="0.3">
      <c r="A132" s="660" t="s">
        <v>571</v>
      </c>
      <c r="B132" s="661" t="s">
        <v>4682</v>
      </c>
      <c r="C132" s="661" t="s">
        <v>4637</v>
      </c>
      <c r="D132" s="661" t="s">
        <v>4648</v>
      </c>
      <c r="E132" s="661" t="s">
        <v>4649</v>
      </c>
      <c r="F132" s="664"/>
      <c r="G132" s="664"/>
      <c r="H132" s="664"/>
      <c r="I132" s="664"/>
      <c r="J132" s="664">
        <v>1</v>
      </c>
      <c r="K132" s="664">
        <v>5</v>
      </c>
      <c r="L132" s="664"/>
      <c r="M132" s="664">
        <v>5</v>
      </c>
      <c r="N132" s="664"/>
      <c r="O132" s="664"/>
      <c r="P132" s="677"/>
      <c r="Q132" s="665"/>
    </row>
    <row r="133" spans="1:17" ht="14.4" customHeight="1" x14ac:dyDescent="0.3">
      <c r="A133" s="660" t="s">
        <v>571</v>
      </c>
      <c r="B133" s="661" t="s">
        <v>4682</v>
      </c>
      <c r="C133" s="661" t="s">
        <v>4637</v>
      </c>
      <c r="D133" s="661" t="s">
        <v>4703</v>
      </c>
      <c r="E133" s="661" t="s">
        <v>4704</v>
      </c>
      <c r="F133" s="664">
        <v>7</v>
      </c>
      <c r="G133" s="664">
        <v>1141</v>
      </c>
      <c r="H133" s="664">
        <v>1</v>
      </c>
      <c r="I133" s="664">
        <v>163</v>
      </c>
      <c r="J133" s="664">
        <v>16</v>
      </c>
      <c r="K133" s="664">
        <v>2608</v>
      </c>
      <c r="L133" s="664">
        <v>2.2857142857142856</v>
      </c>
      <c r="M133" s="664">
        <v>163</v>
      </c>
      <c r="N133" s="664">
        <v>9</v>
      </c>
      <c r="O133" s="664">
        <v>1485</v>
      </c>
      <c r="P133" s="677">
        <v>1.3014899211218229</v>
      </c>
      <c r="Q133" s="665">
        <v>165</v>
      </c>
    </row>
    <row r="134" spans="1:17" ht="14.4" customHeight="1" x14ac:dyDescent="0.3">
      <c r="A134" s="660" t="s">
        <v>571</v>
      </c>
      <c r="B134" s="661" t="s">
        <v>4682</v>
      </c>
      <c r="C134" s="661" t="s">
        <v>4637</v>
      </c>
      <c r="D134" s="661" t="s">
        <v>4705</v>
      </c>
      <c r="E134" s="661" t="s">
        <v>4706</v>
      </c>
      <c r="F134" s="664">
        <v>14</v>
      </c>
      <c r="G134" s="664">
        <v>16604</v>
      </c>
      <c r="H134" s="664">
        <v>1</v>
      </c>
      <c r="I134" s="664">
        <v>1186</v>
      </c>
      <c r="J134" s="664">
        <v>9</v>
      </c>
      <c r="K134" s="664">
        <v>10674</v>
      </c>
      <c r="L134" s="664">
        <v>0.6428571428571429</v>
      </c>
      <c r="M134" s="664">
        <v>1186</v>
      </c>
      <c r="N134" s="664">
        <v>10</v>
      </c>
      <c r="O134" s="664">
        <v>11940</v>
      </c>
      <c r="P134" s="677">
        <v>0.71910383040231274</v>
      </c>
      <c r="Q134" s="665">
        <v>1194</v>
      </c>
    </row>
    <row r="135" spans="1:17" ht="14.4" customHeight="1" x14ac:dyDescent="0.3">
      <c r="A135" s="660" t="s">
        <v>571</v>
      </c>
      <c r="B135" s="661" t="s">
        <v>4682</v>
      </c>
      <c r="C135" s="661" t="s">
        <v>4637</v>
      </c>
      <c r="D135" s="661" t="s">
        <v>4707</v>
      </c>
      <c r="E135" s="661" t="s">
        <v>4708</v>
      </c>
      <c r="F135" s="664">
        <v>1403</v>
      </c>
      <c r="G135" s="664">
        <v>990518</v>
      </c>
      <c r="H135" s="664">
        <v>1</v>
      </c>
      <c r="I135" s="664">
        <v>706</v>
      </c>
      <c r="J135" s="664">
        <v>2462</v>
      </c>
      <c r="K135" s="664">
        <v>1738172</v>
      </c>
      <c r="L135" s="664">
        <v>1.7548111190306486</v>
      </c>
      <c r="M135" s="664">
        <v>706</v>
      </c>
      <c r="N135" s="664">
        <v>953</v>
      </c>
      <c r="O135" s="664">
        <v>673771</v>
      </c>
      <c r="P135" s="677">
        <v>0.68022085413894551</v>
      </c>
      <c r="Q135" s="665">
        <v>707</v>
      </c>
    </row>
    <row r="136" spans="1:17" ht="14.4" customHeight="1" x14ac:dyDescent="0.3">
      <c r="A136" s="660" t="s">
        <v>571</v>
      </c>
      <c r="B136" s="661" t="s">
        <v>4682</v>
      </c>
      <c r="C136" s="661" t="s">
        <v>4637</v>
      </c>
      <c r="D136" s="661" t="s">
        <v>4709</v>
      </c>
      <c r="E136" s="661" t="s">
        <v>4710</v>
      </c>
      <c r="F136" s="664">
        <v>19</v>
      </c>
      <c r="G136" s="664">
        <v>11723</v>
      </c>
      <c r="H136" s="664">
        <v>1</v>
      </c>
      <c r="I136" s="664">
        <v>617</v>
      </c>
      <c r="J136" s="664"/>
      <c r="K136" s="664"/>
      <c r="L136" s="664"/>
      <c r="M136" s="664"/>
      <c r="N136" s="664">
        <v>10</v>
      </c>
      <c r="O136" s="664">
        <v>6190</v>
      </c>
      <c r="P136" s="677">
        <v>0.52802183741363129</v>
      </c>
      <c r="Q136" s="665">
        <v>619</v>
      </c>
    </row>
    <row r="137" spans="1:17" ht="14.4" customHeight="1" x14ac:dyDescent="0.3">
      <c r="A137" s="660" t="s">
        <v>571</v>
      </c>
      <c r="B137" s="661" t="s">
        <v>4682</v>
      </c>
      <c r="C137" s="661" t="s">
        <v>4637</v>
      </c>
      <c r="D137" s="661" t="s">
        <v>4711</v>
      </c>
      <c r="E137" s="661" t="s">
        <v>4712</v>
      </c>
      <c r="F137" s="664"/>
      <c r="G137" s="664"/>
      <c r="H137" s="664"/>
      <c r="I137" s="664"/>
      <c r="J137" s="664">
        <v>2</v>
      </c>
      <c r="K137" s="664">
        <v>12076</v>
      </c>
      <c r="L137" s="664"/>
      <c r="M137" s="664">
        <v>6038</v>
      </c>
      <c r="N137" s="664">
        <v>3</v>
      </c>
      <c r="O137" s="664">
        <v>18162</v>
      </c>
      <c r="P137" s="677"/>
      <c r="Q137" s="665">
        <v>6054</v>
      </c>
    </row>
    <row r="138" spans="1:17" ht="14.4" customHeight="1" x14ac:dyDescent="0.3">
      <c r="A138" s="660" t="s">
        <v>571</v>
      </c>
      <c r="B138" s="661" t="s">
        <v>4682</v>
      </c>
      <c r="C138" s="661" t="s">
        <v>4637</v>
      </c>
      <c r="D138" s="661" t="s">
        <v>4713</v>
      </c>
      <c r="E138" s="661" t="s">
        <v>4714</v>
      </c>
      <c r="F138" s="664"/>
      <c r="G138" s="664"/>
      <c r="H138" s="664"/>
      <c r="I138" s="664"/>
      <c r="J138" s="664">
        <v>6</v>
      </c>
      <c r="K138" s="664">
        <v>39342</v>
      </c>
      <c r="L138" s="664"/>
      <c r="M138" s="664">
        <v>6557</v>
      </c>
      <c r="N138" s="664">
        <v>2</v>
      </c>
      <c r="O138" s="664">
        <v>13162</v>
      </c>
      <c r="P138" s="677"/>
      <c r="Q138" s="665">
        <v>6581</v>
      </c>
    </row>
    <row r="139" spans="1:17" ht="14.4" customHeight="1" x14ac:dyDescent="0.3">
      <c r="A139" s="660" t="s">
        <v>571</v>
      </c>
      <c r="B139" s="661" t="s">
        <v>4682</v>
      </c>
      <c r="C139" s="661" t="s">
        <v>4637</v>
      </c>
      <c r="D139" s="661" t="s">
        <v>4715</v>
      </c>
      <c r="E139" s="661" t="s">
        <v>4716</v>
      </c>
      <c r="F139" s="664">
        <v>83</v>
      </c>
      <c r="G139" s="664">
        <v>10292</v>
      </c>
      <c r="H139" s="664">
        <v>1</v>
      </c>
      <c r="I139" s="664">
        <v>124</v>
      </c>
      <c r="J139" s="664">
        <v>99</v>
      </c>
      <c r="K139" s="664">
        <v>12276</v>
      </c>
      <c r="L139" s="664">
        <v>1.1927710843373494</v>
      </c>
      <c r="M139" s="664">
        <v>124</v>
      </c>
      <c r="N139" s="664">
        <v>54</v>
      </c>
      <c r="O139" s="664">
        <v>6750</v>
      </c>
      <c r="P139" s="677">
        <v>0.65584920326467155</v>
      </c>
      <c r="Q139" s="665">
        <v>125</v>
      </c>
    </row>
    <row r="140" spans="1:17" ht="14.4" customHeight="1" x14ac:dyDescent="0.3">
      <c r="A140" s="660" t="s">
        <v>571</v>
      </c>
      <c r="B140" s="661" t="s">
        <v>4682</v>
      </c>
      <c r="C140" s="661" t="s">
        <v>4637</v>
      </c>
      <c r="D140" s="661" t="s">
        <v>4719</v>
      </c>
      <c r="E140" s="661" t="s">
        <v>4720</v>
      </c>
      <c r="F140" s="664">
        <v>9</v>
      </c>
      <c r="G140" s="664">
        <v>6066</v>
      </c>
      <c r="H140" s="664">
        <v>1</v>
      </c>
      <c r="I140" s="664">
        <v>674</v>
      </c>
      <c r="J140" s="664">
        <v>9</v>
      </c>
      <c r="K140" s="664">
        <v>6066</v>
      </c>
      <c r="L140" s="664">
        <v>1</v>
      </c>
      <c r="M140" s="664">
        <v>674</v>
      </c>
      <c r="N140" s="664">
        <v>4</v>
      </c>
      <c r="O140" s="664">
        <v>2760</v>
      </c>
      <c r="P140" s="677">
        <v>0.45499505440158261</v>
      </c>
      <c r="Q140" s="665">
        <v>690</v>
      </c>
    </row>
    <row r="141" spans="1:17" ht="14.4" customHeight="1" x14ac:dyDescent="0.3">
      <c r="A141" s="660" t="s">
        <v>571</v>
      </c>
      <c r="B141" s="661" t="s">
        <v>4682</v>
      </c>
      <c r="C141" s="661" t="s">
        <v>4637</v>
      </c>
      <c r="D141" s="661" t="s">
        <v>4721</v>
      </c>
      <c r="E141" s="661" t="s">
        <v>4722</v>
      </c>
      <c r="F141" s="664">
        <v>1742</v>
      </c>
      <c r="G141" s="664">
        <v>1512056</v>
      </c>
      <c r="H141" s="664">
        <v>1</v>
      </c>
      <c r="I141" s="664">
        <v>868</v>
      </c>
      <c r="J141" s="664">
        <v>4334</v>
      </c>
      <c r="K141" s="664">
        <v>3761912</v>
      </c>
      <c r="L141" s="664">
        <v>2.4879448909299655</v>
      </c>
      <c r="M141" s="664">
        <v>868</v>
      </c>
      <c r="N141" s="664">
        <v>1850</v>
      </c>
      <c r="O141" s="664">
        <v>1609500</v>
      </c>
      <c r="P141" s="677">
        <v>1.0644447031062341</v>
      </c>
      <c r="Q141" s="665">
        <v>870</v>
      </c>
    </row>
    <row r="142" spans="1:17" ht="14.4" customHeight="1" x14ac:dyDescent="0.3">
      <c r="A142" s="660" t="s">
        <v>571</v>
      </c>
      <c r="B142" s="661" t="s">
        <v>4682</v>
      </c>
      <c r="C142" s="661" t="s">
        <v>4637</v>
      </c>
      <c r="D142" s="661" t="s">
        <v>4658</v>
      </c>
      <c r="E142" s="661" t="s">
        <v>4659</v>
      </c>
      <c r="F142" s="664"/>
      <c r="G142" s="664"/>
      <c r="H142" s="664"/>
      <c r="I142" s="664"/>
      <c r="J142" s="664"/>
      <c r="K142" s="664"/>
      <c r="L142" s="664"/>
      <c r="M142" s="664"/>
      <c r="N142" s="664">
        <v>4</v>
      </c>
      <c r="O142" s="664">
        <v>424</v>
      </c>
      <c r="P142" s="677"/>
      <c r="Q142" s="665">
        <v>106</v>
      </c>
    </row>
    <row r="143" spans="1:17" ht="14.4" customHeight="1" x14ac:dyDescent="0.3">
      <c r="A143" s="660" t="s">
        <v>571</v>
      </c>
      <c r="B143" s="661" t="s">
        <v>4682</v>
      </c>
      <c r="C143" s="661" t="s">
        <v>4637</v>
      </c>
      <c r="D143" s="661" t="s">
        <v>4660</v>
      </c>
      <c r="E143" s="661" t="s">
        <v>4661</v>
      </c>
      <c r="F143" s="664"/>
      <c r="G143" s="664"/>
      <c r="H143" s="664"/>
      <c r="I143" s="664"/>
      <c r="J143" s="664"/>
      <c r="K143" s="664"/>
      <c r="L143" s="664"/>
      <c r="M143" s="664"/>
      <c r="N143" s="664">
        <v>11</v>
      </c>
      <c r="O143" s="664">
        <v>0</v>
      </c>
      <c r="P143" s="677"/>
      <c r="Q143" s="665">
        <v>0</v>
      </c>
    </row>
    <row r="144" spans="1:17" ht="14.4" customHeight="1" x14ac:dyDescent="0.3">
      <c r="A144" s="660" t="s">
        <v>571</v>
      </c>
      <c r="B144" s="661" t="s">
        <v>4682</v>
      </c>
      <c r="C144" s="661" t="s">
        <v>4637</v>
      </c>
      <c r="D144" s="661" t="s">
        <v>4723</v>
      </c>
      <c r="E144" s="661" t="s">
        <v>4724</v>
      </c>
      <c r="F144" s="664"/>
      <c r="G144" s="664"/>
      <c r="H144" s="664"/>
      <c r="I144" s="664"/>
      <c r="J144" s="664">
        <v>8</v>
      </c>
      <c r="K144" s="664">
        <v>7288</v>
      </c>
      <c r="L144" s="664"/>
      <c r="M144" s="664">
        <v>911</v>
      </c>
      <c r="N144" s="664">
        <v>3</v>
      </c>
      <c r="O144" s="664">
        <v>2745</v>
      </c>
      <c r="P144" s="677"/>
      <c r="Q144" s="665">
        <v>915</v>
      </c>
    </row>
    <row r="145" spans="1:17" ht="14.4" customHeight="1" x14ac:dyDescent="0.3">
      <c r="A145" s="660" t="s">
        <v>571</v>
      </c>
      <c r="B145" s="661" t="s">
        <v>4682</v>
      </c>
      <c r="C145" s="661" t="s">
        <v>4637</v>
      </c>
      <c r="D145" s="661" t="s">
        <v>4725</v>
      </c>
      <c r="E145" s="661" t="s">
        <v>4726</v>
      </c>
      <c r="F145" s="664">
        <v>5</v>
      </c>
      <c r="G145" s="664">
        <v>1635</v>
      </c>
      <c r="H145" s="664">
        <v>1</v>
      </c>
      <c r="I145" s="664">
        <v>327</v>
      </c>
      <c r="J145" s="664">
        <v>4</v>
      </c>
      <c r="K145" s="664">
        <v>1308</v>
      </c>
      <c r="L145" s="664">
        <v>0.8</v>
      </c>
      <c r="M145" s="664">
        <v>327</v>
      </c>
      <c r="N145" s="664">
        <v>5</v>
      </c>
      <c r="O145" s="664">
        <v>1655</v>
      </c>
      <c r="P145" s="677">
        <v>1.0122324159021407</v>
      </c>
      <c r="Q145" s="665">
        <v>331</v>
      </c>
    </row>
    <row r="146" spans="1:17" ht="14.4" customHeight="1" x14ac:dyDescent="0.3">
      <c r="A146" s="660" t="s">
        <v>571</v>
      </c>
      <c r="B146" s="661" t="s">
        <v>4682</v>
      </c>
      <c r="C146" s="661" t="s">
        <v>4637</v>
      </c>
      <c r="D146" s="661" t="s">
        <v>4727</v>
      </c>
      <c r="E146" s="661" t="s">
        <v>4728</v>
      </c>
      <c r="F146" s="664">
        <v>10</v>
      </c>
      <c r="G146" s="664">
        <v>4970</v>
      </c>
      <c r="H146" s="664">
        <v>1</v>
      </c>
      <c r="I146" s="664">
        <v>497</v>
      </c>
      <c r="J146" s="664">
        <v>8</v>
      </c>
      <c r="K146" s="664">
        <v>3976</v>
      </c>
      <c r="L146" s="664">
        <v>0.8</v>
      </c>
      <c r="M146" s="664">
        <v>497</v>
      </c>
      <c r="N146" s="664">
        <v>8</v>
      </c>
      <c r="O146" s="664">
        <v>4024</v>
      </c>
      <c r="P146" s="677">
        <v>0.80965794768611665</v>
      </c>
      <c r="Q146" s="665">
        <v>503</v>
      </c>
    </row>
    <row r="147" spans="1:17" ht="14.4" customHeight="1" x14ac:dyDescent="0.3">
      <c r="A147" s="660" t="s">
        <v>571</v>
      </c>
      <c r="B147" s="661" t="s">
        <v>4682</v>
      </c>
      <c r="C147" s="661" t="s">
        <v>4637</v>
      </c>
      <c r="D147" s="661" t="s">
        <v>4731</v>
      </c>
      <c r="E147" s="661" t="s">
        <v>4732</v>
      </c>
      <c r="F147" s="664">
        <v>9</v>
      </c>
      <c r="G147" s="664">
        <v>33264</v>
      </c>
      <c r="H147" s="664">
        <v>1</v>
      </c>
      <c r="I147" s="664">
        <v>3696</v>
      </c>
      <c r="J147" s="664">
        <v>10</v>
      </c>
      <c r="K147" s="664">
        <v>36960</v>
      </c>
      <c r="L147" s="664">
        <v>1.1111111111111112</v>
      </c>
      <c r="M147" s="664">
        <v>3696</v>
      </c>
      <c r="N147" s="664">
        <v>4</v>
      </c>
      <c r="O147" s="664">
        <v>14832</v>
      </c>
      <c r="P147" s="677">
        <v>0.44588744588744589</v>
      </c>
      <c r="Q147" s="665">
        <v>3708</v>
      </c>
    </row>
    <row r="148" spans="1:17" ht="14.4" customHeight="1" x14ac:dyDescent="0.3">
      <c r="A148" s="660" t="s">
        <v>571</v>
      </c>
      <c r="B148" s="661" t="s">
        <v>4682</v>
      </c>
      <c r="C148" s="661" t="s">
        <v>4637</v>
      </c>
      <c r="D148" s="661" t="s">
        <v>4733</v>
      </c>
      <c r="E148" s="661" t="s">
        <v>4734</v>
      </c>
      <c r="F148" s="664">
        <v>136</v>
      </c>
      <c r="G148" s="664">
        <v>256768</v>
      </c>
      <c r="H148" s="664">
        <v>1</v>
      </c>
      <c r="I148" s="664">
        <v>1888</v>
      </c>
      <c r="J148" s="664">
        <v>170</v>
      </c>
      <c r="K148" s="664">
        <v>320960</v>
      </c>
      <c r="L148" s="664">
        <v>1.25</v>
      </c>
      <c r="M148" s="664">
        <v>1888</v>
      </c>
      <c r="N148" s="664">
        <v>96</v>
      </c>
      <c r="O148" s="664">
        <v>182016</v>
      </c>
      <c r="P148" s="677">
        <v>0.70887337986041876</v>
      </c>
      <c r="Q148" s="665">
        <v>1896</v>
      </c>
    </row>
    <row r="149" spans="1:17" ht="14.4" customHeight="1" x14ac:dyDescent="0.3">
      <c r="A149" s="660" t="s">
        <v>571</v>
      </c>
      <c r="B149" s="661" t="s">
        <v>4682</v>
      </c>
      <c r="C149" s="661" t="s">
        <v>4637</v>
      </c>
      <c r="D149" s="661" t="s">
        <v>4735</v>
      </c>
      <c r="E149" s="661" t="s">
        <v>4736</v>
      </c>
      <c r="F149" s="664">
        <v>28</v>
      </c>
      <c r="G149" s="664">
        <v>9856</v>
      </c>
      <c r="H149" s="664">
        <v>1</v>
      </c>
      <c r="I149" s="664">
        <v>352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571</v>
      </c>
      <c r="B150" s="661" t="s">
        <v>4682</v>
      </c>
      <c r="C150" s="661" t="s">
        <v>4637</v>
      </c>
      <c r="D150" s="661" t="s">
        <v>4787</v>
      </c>
      <c r="E150" s="661" t="s">
        <v>4788</v>
      </c>
      <c r="F150" s="664">
        <v>2</v>
      </c>
      <c r="G150" s="664">
        <v>282</v>
      </c>
      <c r="H150" s="664">
        <v>1</v>
      </c>
      <c r="I150" s="664">
        <v>141</v>
      </c>
      <c r="J150" s="664"/>
      <c r="K150" s="664"/>
      <c r="L150" s="664"/>
      <c r="M150" s="664"/>
      <c r="N150" s="664"/>
      <c r="O150" s="664"/>
      <c r="P150" s="677"/>
      <c r="Q150" s="665"/>
    </row>
    <row r="151" spans="1:17" ht="14.4" customHeight="1" x14ac:dyDescent="0.3">
      <c r="A151" s="660" t="s">
        <v>571</v>
      </c>
      <c r="B151" s="661" t="s">
        <v>4682</v>
      </c>
      <c r="C151" s="661" t="s">
        <v>4637</v>
      </c>
      <c r="D151" s="661" t="s">
        <v>4737</v>
      </c>
      <c r="E151" s="661" t="s">
        <v>4738</v>
      </c>
      <c r="F151" s="664"/>
      <c r="G151" s="664"/>
      <c r="H151" s="664"/>
      <c r="I151" s="664"/>
      <c r="J151" s="664"/>
      <c r="K151" s="664"/>
      <c r="L151" s="664"/>
      <c r="M151" s="664"/>
      <c r="N151" s="664">
        <v>1</v>
      </c>
      <c r="O151" s="664">
        <v>8025</v>
      </c>
      <c r="P151" s="677"/>
      <c r="Q151" s="665">
        <v>8025</v>
      </c>
    </row>
    <row r="152" spans="1:17" ht="14.4" customHeight="1" x14ac:dyDescent="0.3">
      <c r="A152" s="660" t="s">
        <v>571</v>
      </c>
      <c r="B152" s="661" t="s">
        <v>4682</v>
      </c>
      <c r="C152" s="661" t="s">
        <v>4637</v>
      </c>
      <c r="D152" s="661" t="s">
        <v>4739</v>
      </c>
      <c r="E152" s="661" t="s">
        <v>4740</v>
      </c>
      <c r="F152" s="664"/>
      <c r="G152" s="664"/>
      <c r="H152" s="664"/>
      <c r="I152" s="664"/>
      <c r="J152" s="664"/>
      <c r="K152" s="664"/>
      <c r="L152" s="664"/>
      <c r="M152" s="664"/>
      <c r="N152" s="664">
        <v>5</v>
      </c>
      <c r="O152" s="664">
        <v>73520</v>
      </c>
      <c r="P152" s="677"/>
      <c r="Q152" s="665">
        <v>14704</v>
      </c>
    </row>
    <row r="153" spans="1:17" ht="14.4" customHeight="1" x14ac:dyDescent="0.3">
      <c r="A153" s="660" t="s">
        <v>571</v>
      </c>
      <c r="B153" s="661" t="s">
        <v>4789</v>
      </c>
      <c r="C153" s="661" t="s">
        <v>4396</v>
      </c>
      <c r="D153" s="661" t="s">
        <v>4790</v>
      </c>
      <c r="E153" s="661" t="s">
        <v>4791</v>
      </c>
      <c r="F153" s="664">
        <v>2.4699999999999998</v>
      </c>
      <c r="G153" s="664">
        <v>520.55999999999995</v>
      </c>
      <c r="H153" s="664">
        <v>1</v>
      </c>
      <c r="I153" s="664">
        <v>210.75303643724698</v>
      </c>
      <c r="J153" s="664">
        <v>12.889999999999999</v>
      </c>
      <c r="K153" s="664">
        <v>2716.71</v>
      </c>
      <c r="L153" s="664">
        <v>5.2188220378054408</v>
      </c>
      <c r="M153" s="664">
        <v>210.76105508145852</v>
      </c>
      <c r="N153" s="664"/>
      <c r="O153" s="664"/>
      <c r="P153" s="677"/>
      <c r="Q153" s="665"/>
    </row>
    <row r="154" spans="1:17" ht="14.4" customHeight="1" x14ac:dyDescent="0.3">
      <c r="A154" s="660" t="s">
        <v>571</v>
      </c>
      <c r="B154" s="661" t="s">
        <v>4789</v>
      </c>
      <c r="C154" s="661" t="s">
        <v>4396</v>
      </c>
      <c r="D154" s="661" t="s">
        <v>4792</v>
      </c>
      <c r="E154" s="661" t="s">
        <v>4791</v>
      </c>
      <c r="F154" s="664">
        <v>50.14</v>
      </c>
      <c r="G154" s="664">
        <v>25566.66</v>
      </c>
      <c r="H154" s="664">
        <v>1</v>
      </c>
      <c r="I154" s="664">
        <v>509.90546469884322</v>
      </c>
      <c r="J154" s="664">
        <v>96.429999999999993</v>
      </c>
      <c r="K154" s="664">
        <v>49284.970000000008</v>
      </c>
      <c r="L154" s="664">
        <v>1.9277046747600199</v>
      </c>
      <c r="M154" s="664">
        <v>511.09582080265488</v>
      </c>
      <c r="N154" s="664"/>
      <c r="O154" s="664"/>
      <c r="P154" s="677"/>
      <c r="Q154" s="665"/>
    </row>
    <row r="155" spans="1:17" ht="14.4" customHeight="1" x14ac:dyDescent="0.3">
      <c r="A155" s="660" t="s">
        <v>571</v>
      </c>
      <c r="B155" s="661" t="s">
        <v>4789</v>
      </c>
      <c r="C155" s="661" t="s">
        <v>4396</v>
      </c>
      <c r="D155" s="661" t="s">
        <v>4683</v>
      </c>
      <c r="E155" s="661" t="s">
        <v>4419</v>
      </c>
      <c r="F155" s="664"/>
      <c r="G155" s="664"/>
      <c r="H155" s="664"/>
      <c r="I155" s="664"/>
      <c r="J155" s="664">
        <v>1</v>
      </c>
      <c r="K155" s="664">
        <v>140.09</v>
      </c>
      <c r="L155" s="664"/>
      <c r="M155" s="664">
        <v>140.09</v>
      </c>
      <c r="N155" s="664"/>
      <c r="O155" s="664"/>
      <c r="P155" s="677"/>
      <c r="Q155" s="665"/>
    </row>
    <row r="156" spans="1:17" ht="14.4" customHeight="1" x14ac:dyDescent="0.3">
      <c r="A156" s="660" t="s">
        <v>571</v>
      </c>
      <c r="B156" s="661" t="s">
        <v>4789</v>
      </c>
      <c r="C156" s="661" t="s">
        <v>4396</v>
      </c>
      <c r="D156" s="661" t="s">
        <v>4422</v>
      </c>
      <c r="E156" s="661" t="s">
        <v>4423</v>
      </c>
      <c r="F156" s="664">
        <v>320.70000000000005</v>
      </c>
      <c r="G156" s="664">
        <v>21877.39</v>
      </c>
      <c r="H156" s="664">
        <v>1</v>
      </c>
      <c r="I156" s="664">
        <v>68.217617711256608</v>
      </c>
      <c r="J156" s="664"/>
      <c r="K156" s="664"/>
      <c r="L156" s="664"/>
      <c r="M156" s="664"/>
      <c r="N156" s="664"/>
      <c r="O156" s="664"/>
      <c r="P156" s="677"/>
      <c r="Q156" s="665"/>
    </row>
    <row r="157" spans="1:17" ht="14.4" customHeight="1" x14ac:dyDescent="0.3">
      <c r="A157" s="660" t="s">
        <v>571</v>
      </c>
      <c r="B157" s="661" t="s">
        <v>4789</v>
      </c>
      <c r="C157" s="661" t="s">
        <v>4396</v>
      </c>
      <c r="D157" s="661" t="s">
        <v>4424</v>
      </c>
      <c r="E157" s="661" t="s">
        <v>4423</v>
      </c>
      <c r="F157" s="664">
        <v>281.93</v>
      </c>
      <c r="G157" s="664">
        <v>37123.56</v>
      </c>
      <c r="H157" s="664">
        <v>1</v>
      </c>
      <c r="I157" s="664">
        <v>131.67651544709679</v>
      </c>
      <c r="J157" s="664"/>
      <c r="K157" s="664"/>
      <c r="L157" s="664"/>
      <c r="M157" s="664"/>
      <c r="N157" s="664"/>
      <c r="O157" s="664"/>
      <c r="P157" s="677"/>
      <c r="Q157" s="665"/>
    </row>
    <row r="158" spans="1:17" ht="14.4" customHeight="1" x14ac:dyDescent="0.3">
      <c r="A158" s="660" t="s">
        <v>571</v>
      </c>
      <c r="B158" s="661" t="s">
        <v>4789</v>
      </c>
      <c r="C158" s="661" t="s">
        <v>4396</v>
      </c>
      <c r="D158" s="661" t="s">
        <v>4425</v>
      </c>
      <c r="E158" s="661" t="s">
        <v>4423</v>
      </c>
      <c r="F158" s="664">
        <v>89.08</v>
      </c>
      <c r="G158" s="664">
        <v>64182.5</v>
      </c>
      <c r="H158" s="664">
        <v>1</v>
      </c>
      <c r="I158" s="664">
        <v>720.50404131118103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571</v>
      </c>
      <c r="B159" s="661" t="s">
        <v>4789</v>
      </c>
      <c r="C159" s="661" t="s">
        <v>4396</v>
      </c>
      <c r="D159" s="661" t="s">
        <v>4793</v>
      </c>
      <c r="E159" s="661" t="s">
        <v>1382</v>
      </c>
      <c r="F159" s="664"/>
      <c r="G159" s="664"/>
      <c r="H159" s="664"/>
      <c r="I159" s="664"/>
      <c r="J159" s="664"/>
      <c r="K159" s="664"/>
      <c r="L159" s="664"/>
      <c r="M159" s="664"/>
      <c r="N159" s="664">
        <v>17.869999999999997</v>
      </c>
      <c r="O159" s="664">
        <v>3602.6899999999996</v>
      </c>
      <c r="P159" s="677"/>
      <c r="Q159" s="665">
        <v>201.60548405148293</v>
      </c>
    </row>
    <row r="160" spans="1:17" ht="14.4" customHeight="1" x14ac:dyDescent="0.3">
      <c r="A160" s="660" t="s">
        <v>571</v>
      </c>
      <c r="B160" s="661" t="s">
        <v>4789</v>
      </c>
      <c r="C160" s="661" t="s">
        <v>4396</v>
      </c>
      <c r="D160" s="661" t="s">
        <v>4794</v>
      </c>
      <c r="E160" s="661" t="s">
        <v>1382</v>
      </c>
      <c r="F160" s="664">
        <v>0.14000000000000001</v>
      </c>
      <c r="G160" s="664">
        <v>50.61</v>
      </c>
      <c r="H160" s="664">
        <v>1</v>
      </c>
      <c r="I160" s="664">
        <v>361.49999999999994</v>
      </c>
      <c r="J160" s="664"/>
      <c r="K160" s="664"/>
      <c r="L160" s="664"/>
      <c r="M160" s="664"/>
      <c r="N160" s="664">
        <v>18.54</v>
      </c>
      <c r="O160" s="664">
        <v>6943.75</v>
      </c>
      <c r="P160" s="677">
        <v>137.20114601857341</v>
      </c>
      <c r="Q160" s="665">
        <v>374.5280474649407</v>
      </c>
    </row>
    <row r="161" spans="1:17" ht="14.4" customHeight="1" x14ac:dyDescent="0.3">
      <c r="A161" s="660" t="s">
        <v>571</v>
      </c>
      <c r="B161" s="661" t="s">
        <v>4789</v>
      </c>
      <c r="C161" s="661" t="s">
        <v>4396</v>
      </c>
      <c r="D161" s="661" t="s">
        <v>4795</v>
      </c>
      <c r="E161" s="661" t="s">
        <v>1382</v>
      </c>
      <c r="F161" s="664"/>
      <c r="G161" s="664"/>
      <c r="H161" s="664"/>
      <c r="I161" s="664"/>
      <c r="J161" s="664"/>
      <c r="K161" s="664"/>
      <c r="L161" s="664"/>
      <c r="M161" s="664"/>
      <c r="N161" s="664">
        <v>7.3900000000000006</v>
      </c>
      <c r="O161" s="664">
        <v>5904.68</v>
      </c>
      <c r="P161" s="677"/>
      <c r="Q161" s="665">
        <v>799.00947225981054</v>
      </c>
    </row>
    <row r="162" spans="1:17" ht="14.4" customHeight="1" x14ac:dyDescent="0.3">
      <c r="A162" s="660" t="s">
        <v>571</v>
      </c>
      <c r="B162" s="661" t="s">
        <v>4789</v>
      </c>
      <c r="C162" s="661" t="s">
        <v>4396</v>
      </c>
      <c r="D162" s="661" t="s">
        <v>4684</v>
      </c>
      <c r="E162" s="661" t="s">
        <v>4685</v>
      </c>
      <c r="F162" s="664">
        <v>2</v>
      </c>
      <c r="G162" s="664">
        <v>1300.8800000000001</v>
      </c>
      <c r="H162" s="664">
        <v>1</v>
      </c>
      <c r="I162" s="664">
        <v>650.44000000000005</v>
      </c>
      <c r="J162" s="664"/>
      <c r="K162" s="664"/>
      <c r="L162" s="664"/>
      <c r="M162" s="664"/>
      <c r="N162" s="664"/>
      <c r="O162" s="664"/>
      <c r="P162" s="677"/>
      <c r="Q162" s="665"/>
    </row>
    <row r="163" spans="1:17" ht="14.4" customHeight="1" x14ac:dyDescent="0.3">
      <c r="A163" s="660" t="s">
        <v>571</v>
      </c>
      <c r="B163" s="661" t="s">
        <v>4789</v>
      </c>
      <c r="C163" s="661" t="s">
        <v>4396</v>
      </c>
      <c r="D163" s="661" t="s">
        <v>4435</v>
      </c>
      <c r="E163" s="661" t="s">
        <v>4436</v>
      </c>
      <c r="F163" s="664">
        <v>0</v>
      </c>
      <c r="G163" s="664">
        <v>0</v>
      </c>
      <c r="H163" s="664"/>
      <c r="I163" s="664"/>
      <c r="J163" s="664">
        <v>0</v>
      </c>
      <c r="K163" s="664">
        <v>0</v>
      </c>
      <c r="L163" s="664"/>
      <c r="M163" s="664"/>
      <c r="N163" s="664"/>
      <c r="O163" s="664"/>
      <c r="P163" s="677"/>
      <c r="Q163" s="665"/>
    </row>
    <row r="164" spans="1:17" ht="14.4" customHeight="1" x14ac:dyDescent="0.3">
      <c r="A164" s="660" t="s">
        <v>571</v>
      </c>
      <c r="B164" s="661" t="s">
        <v>4789</v>
      </c>
      <c r="C164" s="661" t="s">
        <v>4396</v>
      </c>
      <c r="D164" s="661" t="s">
        <v>4435</v>
      </c>
      <c r="E164" s="661" t="s">
        <v>2481</v>
      </c>
      <c r="F164" s="664">
        <v>10.6</v>
      </c>
      <c r="G164" s="664">
        <v>159889.20000000001</v>
      </c>
      <c r="H164" s="664">
        <v>1</v>
      </c>
      <c r="I164" s="664">
        <v>15083.886792452831</v>
      </c>
      <c r="J164" s="664">
        <v>6.38</v>
      </c>
      <c r="K164" s="664">
        <v>96296.84</v>
      </c>
      <c r="L164" s="664">
        <v>0.60227232358408189</v>
      </c>
      <c r="M164" s="664">
        <v>15093.548589341692</v>
      </c>
      <c r="N164" s="664"/>
      <c r="O164" s="664"/>
      <c r="P164" s="677"/>
      <c r="Q164" s="665"/>
    </row>
    <row r="165" spans="1:17" ht="14.4" customHeight="1" x14ac:dyDescent="0.3">
      <c r="A165" s="660" t="s">
        <v>571</v>
      </c>
      <c r="B165" s="661" t="s">
        <v>4789</v>
      </c>
      <c r="C165" s="661" t="s">
        <v>4396</v>
      </c>
      <c r="D165" s="661" t="s">
        <v>4447</v>
      </c>
      <c r="E165" s="661" t="s">
        <v>4448</v>
      </c>
      <c r="F165" s="664"/>
      <c r="G165" s="664"/>
      <c r="H165" s="664"/>
      <c r="I165" s="664"/>
      <c r="J165" s="664"/>
      <c r="K165" s="664"/>
      <c r="L165" s="664"/>
      <c r="M165" s="664"/>
      <c r="N165" s="664">
        <v>2</v>
      </c>
      <c r="O165" s="664">
        <v>21271.94</v>
      </c>
      <c r="P165" s="677"/>
      <c r="Q165" s="665">
        <v>10635.97</v>
      </c>
    </row>
    <row r="166" spans="1:17" ht="14.4" customHeight="1" x14ac:dyDescent="0.3">
      <c r="A166" s="660" t="s">
        <v>571</v>
      </c>
      <c r="B166" s="661" t="s">
        <v>4789</v>
      </c>
      <c r="C166" s="661" t="s">
        <v>4396</v>
      </c>
      <c r="D166" s="661" t="s">
        <v>4452</v>
      </c>
      <c r="E166" s="661" t="s">
        <v>4453</v>
      </c>
      <c r="F166" s="664">
        <v>0</v>
      </c>
      <c r="G166" s="664">
        <v>-1.4551915228366852E-11</v>
      </c>
      <c r="H166" s="664">
        <v>1</v>
      </c>
      <c r="I166" s="664"/>
      <c r="J166" s="664">
        <v>0</v>
      </c>
      <c r="K166" s="664">
        <v>7.2759576141834259E-12</v>
      </c>
      <c r="L166" s="664">
        <v>-0.5</v>
      </c>
      <c r="M166" s="664"/>
      <c r="N166" s="664">
        <v>-1.1102230246251565E-16</v>
      </c>
      <c r="O166" s="664">
        <v>-1.8189894035458565E-12</v>
      </c>
      <c r="P166" s="677">
        <v>0.125</v>
      </c>
      <c r="Q166" s="665">
        <v>16384</v>
      </c>
    </row>
    <row r="167" spans="1:17" ht="14.4" customHeight="1" x14ac:dyDescent="0.3">
      <c r="A167" s="660" t="s">
        <v>571</v>
      </c>
      <c r="B167" s="661" t="s">
        <v>4789</v>
      </c>
      <c r="C167" s="661" t="s">
        <v>4396</v>
      </c>
      <c r="D167" s="661" t="s">
        <v>4452</v>
      </c>
      <c r="E167" s="661" t="s">
        <v>4454</v>
      </c>
      <c r="F167" s="664">
        <v>34.03</v>
      </c>
      <c r="G167" s="664">
        <v>277001.99000000005</v>
      </c>
      <c r="H167" s="664">
        <v>1</v>
      </c>
      <c r="I167" s="664">
        <v>8139.9350573023812</v>
      </c>
      <c r="J167" s="664">
        <v>13.74</v>
      </c>
      <c r="K167" s="664">
        <v>112094.19</v>
      </c>
      <c r="L167" s="664">
        <v>0.40466925887427735</v>
      </c>
      <c r="M167" s="664">
        <v>8158.2379912663755</v>
      </c>
      <c r="N167" s="664">
        <v>5.18</v>
      </c>
      <c r="O167" s="664">
        <v>40277.629999999997</v>
      </c>
      <c r="P167" s="677">
        <v>0.14540556188784057</v>
      </c>
      <c r="Q167" s="665">
        <v>7775.6042471042474</v>
      </c>
    </row>
    <row r="168" spans="1:17" ht="14.4" customHeight="1" x14ac:dyDescent="0.3">
      <c r="A168" s="660" t="s">
        <v>571</v>
      </c>
      <c r="B168" s="661" t="s">
        <v>4789</v>
      </c>
      <c r="C168" s="661" t="s">
        <v>4396</v>
      </c>
      <c r="D168" s="661" t="s">
        <v>4455</v>
      </c>
      <c r="E168" s="661" t="s">
        <v>4453</v>
      </c>
      <c r="F168" s="664">
        <v>0</v>
      </c>
      <c r="G168" s="664">
        <v>0</v>
      </c>
      <c r="H168" s="664"/>
      <c r="I168" s="664"/>
      <c r="J168" s="664">
        <v>0</v>
      </c>
      <c r="K168" s="664">
        <v>0</v>
      </c>
      <c r="L168" s="664"/>
      <c r="M168" s="664"/>
      <c r="N168" s="664">
        <v>0</v>
      </c>
      <c r="O168" s="664">
        <v>5.8207660913467407E-11</v>
      </c>
      <c r="P168" s="677"/>
      <c r="Q168" s="665"/>
    </row>
    <row r="169" spans="1:17" ht="14.4" customHeight="1" x14ac:dyDescent="0.3">
      <c r="A169" s="660" t="s">
        <v>571</v>
      </c>
      <c r="B169" s="661" t="s">
        <v>4789</v>
      </c>
      <c r="C169" s="661" t="s">
        <v>4396</v>
      </c>
      <c r="D169" s="661" t="s">
        <v>4455</v>
      </c>
      <c r="E169" s="661" t="s">
        <v>4454</v>
      </c>
      <c r="F169" s="664">
        <v>9.31</v>
      </c>
      <c r="G169" s="664">
        <v>303004.12</v>
      </c>
      <c r="H169" s="664">
        <v>1</v>
      </c>
      <c r="I169" s="664">
        <v>32546.09237379162</v>
      </c>
      <c r="J169" s="664">
        <v>9.16</v>
      </c>
      <c r="K169" s="664">
        <v>298917.98</v>
      </c>
      <c r="L169" s="664">
        <v>0.98651457280514865</v>
      </c>
      <c r="M169" s="664">
        <v>32632.967248908295</v>
      </c>
      <c r="N169" s="664">
        <v>17.079999999999998</v>
      </c>
      <c r="O169" s="664">
        <v>531229.42999999993</v>
      </c>
      <c r="P169" s="677">
        <v>1.7532086032361538</v>
      </c>
      <c r="Q169" s="665">
        <v>31102.425644028102</v>
      </c>
    </row>
    <row r="170" spans="1:17" ht="14.4" customHeight="1" x14ac:dyDescent="0.3">
      <c r="A170" s="660" t="s">
        <v>571</v>
      </c>
      <c r="B170" s="661" t="s">
        <v>4789</v>
      </c>
      <c r="C170" s="661" t="s">
        <v>4396</v>
      </c>
      <c r="D170" s="661" t="s">
        <v>4456</v>
      </c>
      <c r="E170" s="661" t="s">
        <v>4457</v>
      </c>
      <c r="F170" s="664">
        <v>0</v>
      </c>
      <c r="G170" s="664">
        <v>0</v>
      </c>
      <c r="H170" s="664"/>
      <c r="I170" s="664"/>
      <c r="J170" s="664">
        <v>8.8817841970012523E-16</v>
      </c>
      <c r="K170" s="664">
        <v>-3.637978807091713E-12</v>
      </c>
      <c r="L170" s="664"/>
      <c r="M170" s="664">
        <v>-4096</v>
      </c>
      <c r="N170" s="664">
        <v>0</v>
      </c>
      <c r="O170" s="664">
        <v>-1.4551915228366852E-11</v>
      </c>
      <c r="P170" s="677"/>
      <c r="Q170" s="665"/>
    </row>
    <row r="171" spans="1:17" ht="14.4" customHeight="1" x14ac:dyDescent="0.3">
      <c r="A171" s="660" t="s">
        <v>571</v>
      </c>
      <c r="B171" s="661" t="s">
        <v>4789</v>
      </c>
      <c r="C171" s="661" t="s">
        <v>4396</v>
      </c>
      <c r="D171" s="661" t="s">
        <v>4456</v>
      </c>
      <c r="E171" s="661" t="s">
        <v>2501</v>
      </c>
      <c r="F171" s="664">
        <v>29.86</v>
      </c>
      <c r="G171" s="664">
        <v>182070.88</v>
      </c>
      <c r="H171" s="664">
        <v>1</v>
      </c>
      <c r="I171" s="664">
        <v>6097.4842598794376</v>
      </c>
      <c r="J171" s="664">
        <v>13.64</v>
      </c>
      <c r="K171" s="664">
        <v>83470.649999999994</v>
      </c>
      <c r="L171" s="664">
        <v>0.45845140090496622</v>
      </c>
      <c r="M171" s="664">
        <v>6119.5491202346038</v>
      </c>
      <c r="N171" s="664">
        <v>32.68</v>
      </c>
      <c r="O171" s="664">
        <v>192137.8</v>
      </c>
      <c r="P171" s="677">
        <v>1.055291214059052</v>
      </c>
      <c r="Q171" s="665">
        <v>5879.3696450428397</v>
      </c>
    </row>
    <row r="172" spans="1:17" ht="14.4" customHeight="1" x14ac:dyDescent="0.3">
      <c r="A172" s="660" t="s">
        <v>571</v>
      </c>
      <c r="B172" s="661" t="s">
        <v>4789</v>
      </c>
      <c r="C172" s="661" t="s">
        <v>4396</v>
      </c>
      <c r="D172" s="661" t="s">
        <v>4461</v>
      </c>
      <c r="E172" s="661" t="s">
        <v>4462</v>
      </c>
      <c r="F172" s="664">
        <v>0</v>
      </c>
      <c r="G172" s="664">
        <v>0</v>
      </c>
      <c r="H172" s="664"/>
      <c r="I172" s="664"/>
      <c r="J172" s="664"/>
      <c r="K172" s="664"/>
      <c r="L172" s="664"/>
      <c r="M172" s="664"/>
      <c r="N172" s="664">
        <v>0</v>
      </c>
      <c r="O172" s="664">
        <v>-1.4551915228366852E-11</v>
      </c>
      <c r="P172" s="677"/>
      <c r="Q172" s="665"/>
    </row>
    <row r="173" spans="1:17" ht="14.4" customHeight="1" x14ac:dyDescent="0.3">
      <c r="A173" s="660" t="s">
        <v>571</v>
      </c>
      <c r="B173" s="661" t="s">
        <v>4789</v>
      </c>
      <c r="C173" s="661" t="s">
        <v>4396</v>
      </c>
      <c r="D173" s="661" t="s">
        <v>4461</v>
      </c>
      <c r="E173" s="661" t="s">
        <v>2505</v>
      </c>
      <c r="F173" s="664">
        <v>23.68</v>
      </c>
      <c r="G173" s="664">
        <v>288978.40000000002</v>
      </c>
      <c r="H173" s="664">
        <v>1</v>
      </c>
      <c r="I173" s="664">
        <v>12203.47972972973</v>
      </c>
      <c r="J173" s="664"/>
      <c r="K173" s="664"/>
      <c r="L173" s="664"/>
      <c r="M173" s="664"/>
      <c r="N173" s="664">
        <v>22.89</v>
      </c>
      <c r="O173" s="664">
        <v>267192.44</v>
      </c>
      <c r="P173" s="677">
        <v>0.92461042070964472</v>
      </c>
      <c r="Q173" s="665">
        <v>11672.889471384884</v>
      </c>
    </row>
    <row r="174" spans="1:17" ht="14.4" customHeight="1" x14ac:dyDescent="0.3">
      <c r="A174" s="660" t="s">
        <v>571</v>
      </c>
      <c r="B174" s="661" t="s">
        <v>4789</v>
      </c>
      <c r="C174" s="661" t="s">
        <v>4396</v>
      </c>
      <c r="D174" s="661" t="s">
        <v>4465</v>
      </c>
      <c r="E174" s="661" t="s">
        <v>1194</v>
      </c>
      <c r="F174" s="664"/>
      <c r="G174" s="664"/>
      <c r="H174" s="664"/>
      <c r="I174" s="664"/>
      <c r="J174" s="664"/>
      <c r="K174" s="664"/>
      <c r="L174" s="664"/>
      <c r="M174" s="664"/>
      <c r="N174" s="664">
        <v>20.799999999999997</v>
      </c>
      <c r="O174" s="664">
        <v>2200.38</v>
      </c>
      <c r="P174" s="677"/>
      <c r="Q174" s="665">
        <v>105.78750000000002</v>
      </c>
    </row>
    <row r="175" spans="1:17" ht="14.4" customHeight="1" x14ac:dyDescent="0.3">
      <c r="A175" s="660" t="s">
        <v>571</v>
      </c>
      <c r="B175" s="661" t="s">
        <v>4789</v>
      </c>
      <c r="C175" s="661" t="s">
        <v>4396</v>
      </c>
      <c r="D175" s="661" t="s">
        <v>4466</v>
      </c>
      <c r="E175" s="661" t="s">
        <v>1194</v>
      </c>
      <c r="F175" s="664">
        <v>2.14</v>
      </c>
      <c r="G175" s="664">
        <v>3238.78</v>
      </c>
      <c r="H175" s="664">
        <v>1</v>
      </c>
      <c r="I175" s="664">
        <v>1513.4485981308412</v>
      </c>
      <c r="J175" s="664"/>
      <c r="K175" s="664"/>
      <c r="L175" s="664"/>
      <c r="M175" s="664"/>
      <c r="N175" s="664">
        <v>13.52</v>
      </c>
      <c r="O175" s="664">
        <v>7151.7800000000007</v>
      </c>
      <c r="P175" s="677">
        <v>2.2081709779608372</v>
      </c>
      <c r="Q175" s="665">
        <v>528.97781065088759</v>
      </c>
    </row>
    <row r="176" spans="1:17" ht="14.4" customHeight="1" x14ac:dyDescent="0.3">
      <c r="A176" s="660" t="s">
        <v>571</v>
      </c>
      <c r="B176" s="661" t="s">
        <v>4789</v>
      </c>
      <c r="C176" s="661" t="s">
        <v>4396</v>
      </c>
      <c r="D176" s="661" t="s">
        <v>4796</v>
      </c>
      <c r="E176" s="661" t="s">
        <v>1201</v>
      </c>
      <c r="F176" s="664"/>
      <c r="G176" s="664"/>
      <c r="H176" s="664"/>
      <c r="I176" s="664"/>
      <c r="J176" s="664">
        <v>14.13</v>
      </c>
      <c r="K176" s="664">
        <v>5728.8099999999995</v>
      </c>
      <c r="L176" s="664"/>
      <c r="M176" s="664">
        <v>405.43595187544224</v>
      </c>
      <c r="N176" s="664">
        <v>16.5</v>
      </c>
      <c r="O176" s="664">
        <v>6010.07</v>
      </c>
      <c r="P176" s="677"/>
      <c r="Q176" s="665">
        <v>364.24666666666667</v>
      </c>
    </row>
    <row r="177" spans="1:17" ht="14.4" customHeight="1" x14ac:dyDescent="0.3">
      <c r="A177" s="660" t="s">
        <v>571</v>
      </c>
      <c r="B177" s="661" t="s">
        <v>4789</v>
      </c>
      <c r="C177" s="661" t="s">
        <v>4396</v>
      </c>
      <c r="D177" s="661" t="s">
        <v>4797</v>
      </c>
      <c r="E177" s="661" t="s">
        <v>1204</v>
      </c>
      <c r="F177" s="664"/>
      <c r="G177" s="664"/>
      <c r="H177" s="664"/>
      <c r="I177" s="664"/>
      <c r="J177" s="664">
        <v>18.420000000000002</v>
      </c>
      <c r="K177" s="664">
        <v>14936.3</v>
      </c>
      <c r="L177" s="664"/>
      <c r="M177" s="664">
        <v>810.87404994571102</v>
      </c>
      <c r="N177" s="664">
        <v>5.49</v>
      </c>
      <c r="O177" s="664">
        <v>3999.49</v>
      </c>
      <c r="P177" s="677"/>
      <c r="Q177" s="665">
        <v>728.50455373406191</v>
      </c>
    </row>
    <row r="178" spans="1:17" ht="14.4" customHeight="1" x14ac:dyDescent="0.3">
      <c r="A178" s="660" t="s">
        <v>571</v>
      </c>
      <c r="B178" s="661" t="s">
        <v>4789</v>
      </c>
      <c r="C178" s="661" t="s">
        <v>4396</v>
      </c>
      <c r="D178" s="661" t="s">
        <v>4798</v>
      </c>
      <c r="E178" s="661" t="s">
        <v>1207</v>
      </c>
      <c r="F178" s="664"/>
      <c r="G178" s="664"/>
      <c r="H178" s="664"/>
      <c r="I178" s="664"/>
      <c r="J178" s="664">
        <v>39</v>
      </c>
      <c r="K178" s="664">
        <v>51113.35</v>
      </c>
      <c r="L178" s="664"/>
      <c r="M178" s="664">
        <v>1310.5987179487179</v>
      </c>
      <c r="N178" s="664">
        <v>44.440000000000005</v>
      </c>
      <c r="O178" s="664">
        <v>64749.37</v>
      </c>
      <c r="P178" s="677"/>
      <c r="Q178" s="665">
        <v>1457.0065256525652</v>
      </c>
    </row>
    <row r="179" spans="1:17" ht="14.4" customHeight="1" x14ac:dyDescent="0.3">
      <c r="A179" s="660" t="s">
        <v>571</v>
      </c>
      <c r="B179" s="661" t="s">
        <v>4789</v>
      </c>
      <c r="C179" s="661" t="s">
        <v>4396</v>
      </c>
      <c r="D179" s="661" t="s">
        <v>4799</v>
      </c>
      <c r="E179" s="661" t="s">
        <v>1222</v>
      </c>
      <c r="F179" s="664"/>
      <c r="G179" s="664"/>
      <c r="H179" s="664"/>
      <c r="I179" s="664"/>
      <c r="J179" s="664">
        <v>0.4</v>
      </c>
      <c r="K179" s="664">
        <v>1902.16</v>
      </c>
      <c r="L179" s="664"/>
      <c r="M179" s="664">
        <v>4755.3999999999996</v>
      </c>
      <c r="N179" s="664">
        <v>2</v>
      </c>
      <c r="O179" s="664">
        <v>9097.2999999999993</v>
      </c>
      <c r="P179" s="677"/>
      <c r="Q179" s="665">
        <v>4548.6499999999996</v>
      </c>
    </row>
    <row r="180" spans="1:17" ht="14.4" customHeight="1" x14ac:dyDescent="0.3">
      <c r="A180" s="660" t="s">
        <v>571</v>
      </c>
      <c r="B180" s="661" t="s">
        <v>4789</v>
      </c>
      <c r="C180" s="661" t="s">
        <v>4396</v>
      </c>
      <c r="D180" s="661" t="s">
        <v>4471</v>
      </c>
      <c r="E180" s="661" t="s">
        <v>4384</v>
      </c>
      <c r="F180" s="664">
        <v>6.79</v>
      </c>
      <c r="G180" s="664">
        <v>6488.92</v>
      </c>
      <c r="H180" s="664">
        <v>1</v>
      </c>
      <c r="I180" s="664">
        <v>955.65832106038295</v>
      </c>
      <c r="J180" s="664">
        <v>3.95</v>
      </c>
      <c r="K180" s="664">
        <v>3774.83</v>
      </c>
      <c r="L180" s="664">
        <v>0.58173471086097528</v>
      </c>
      <c r="M180" s="664">
        <v>955.653164556962</v>
      </c>
      <c r="N180" s="664"/>
      <c r="O180" s="664"/>
      <c r="P180" s="677"/>
      <c r="Q180" s="665"/>
    </row>
    <row r="181" spans="1:17" ht="14.4" customHeight="1" x14ac:dyDescent="0.3">
      <c r="A181" s="660" t="s">
        <v>571</v>
      </c>
      <c r="B181" s="661" t="s">
        <v>4789</v>
      </c>
      <c r="C181" s="661" t="s">
        <v>4396</v>
      </c>
      <c r="D181" s="661" t="s">
        <v>4472</v>
      </c>
      <c r="E181" s="661" t="s">
        <v>4384</v>
      </c>
      <c r="F181" s="664">
        <v>12</v>
      </c>
      <c r="G181" s="664">
        <v>28628.36</v>
      </c>
      <c r="H181" s="664">
        <v>1</v>
      </c>
      <c r="I181" s="664">
        <v>2385.6966666666667</v>
      </c>
      <c r="J181" s="664"/>
      <c r="K181" s="664"/>
      <c r="L181" s="664"/>
      <c r="M181" s="664"/>
      <c r="N181" s="664"/>
      <c r="O181" s="664"/>
      <c r="P181" s="677"/>
      <c r="Q181" s="665"/>
    </row>
    <row r="182" spans="1:17" ht="14.4" customHeight="1" x14ac:dyDescent="0.3">
      <c r="A182" s="660" t="s">
        <v>571</v>
      </c>
      <c r="B182" s="661" t="s">
        <v>4789</v>
      </c>
      <c r="C182" s="661" t="s">
        <v>4396</v>
      </c>
      <c r="D182" s="661" t="s">
        <v>4473</v>
      </c>
      <c r="E182" s="661" t="s">
        <v>4423</v>
      </c>
      <c r="F182" s="664">
        <v>112.45</v>
      </c>
      <c r="G182" s="664">
        <v>4244.29</v>
      </c>
      <c r="H182" s="664">
        <v>1</v>
      </c>
      <c r="I182" s="664">
        <v>37.743797243219205</v>
      </c>
      <c r="J182" s="664"/>
      <c r="K182" s="664"/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571</v>
      </c>
      <c r="B183" s="661" t="s">
        <v>4789</v>
      </c>
      <c r="C183" s="661" t="s">
        <v>4396</v>
      </c>
      <c r="D183" s="661" t="s">
        <v>4476</v>
      </c>
      <c r="E183" s="661" t="s">
        <v>4477</v>
      </c>
      <c r="F183" s="664">
        <v>1</v>
      </c>
      <c r="G183" s="664">
        <v>1457.31</v>
      </c>
      <c r="H183" s="664">
        <v>1</v>
      </c>
      <c r="I183" s="664">
        <v>1457.31</v>
      </c>
      <c r="J183" s="664"/>
      <c r="K183" s="664"/>
      <c r="L183" s="664"/>
      <c r="M183" s="664"/>
      <c r="N183" s="664"/>
      <c r="O183" s="664"/>
      <c r="P183" s="677"/>
      <c r="Q183" s="665"/>
    </row>
    <row r="184" spans="1:17" ht="14.4" customHeight="1" x14ac:dyDescent="0.3">
      <c r="A184" s="660" t="s">
        <v>571</v>
      </c>
      <c r="B184" s="661" t="s">
        <v>4789</v>
      </c>
      <c r="C184" s="661" t="s">
        <v>4396</v>
      </c>
      <c r="D184" s="661" t="s">
        <v>4480</v>
      </c>
      <c r="E184" s="661" t="s">
        <v>1097</v>
      </c>
      <c r="F184" s="664">
        <v>0.06</v>
      </c>
      <c r="G184" s="664">
        <v>20.399999999999999</v>
      </c>
      <c r="H184" s="664">
        <v>1</v>
      </c>
      <c r="I184" s="664">
        <v>340</v>
      </c>
      <c r="J184" s="664">
        <v>0.38</v>
      </c>
      <c r="K184" s="664">
        <v>129.22999999999999</v>
      </c>
      <c r="L184" s="664">
        <v>6.3348039215686276</v>
      </c>
      <c r="M184" s="664">
        <v>340.07894736842104</v>
      </c>
      <c r="N184" s="664">
        <v>1.07</v>
      </c>
      <c r="O184" s="664">
        <v>520.51</v>
      </c>
      <c r="P184" s="677">
        <v>25.515196078431373</v>
      </c>
      <c r="Q184" s="665">
        <v>486.45794392523362</v>
      </c>
    </row>
    <row r="185" spans="1:17" ht="14.4" customHeight="1" x14ac:dyDescent="0.3">
      <c r="A185" s="660" t="s">
        <v>571</v>
      </c>
      <c r="B185" s="661" t="s">
        <v>4789</v>
      </c>
      <c r="C185" s="661" t="s">
        <v>4396</v>
      </c>
      <c r="D185" s="661" t="s">
        <v>4481</v>
      </c>
      <c r="E185" s="661" t="s">
        <v>1101</v>
      </c>
      <c r="F185" s="664"/>
      <c r="G185" s="664"/>
      <c r="H185" s="664"/>
      <c r="I185" s="664"/>
      <c r="J185" s="664">
        <v>1</v>
      </c>
      <c r="K185" s="664">
        <v>85.02</v>
      </c>
      <c r="L185" s="664"/>
      <c r="M185" s="664">
        <v>85.02</v>
      </c>
      <c r="N185" s="664">
        <v>3</v>
      </c>
      <c r="O185" s="664">
        <v>364.83</v>
      </c>
      <c r="P185" s="677"/>
      <c r="Q185" s="665">
        <v>121.61</v>
      </c>
    </row>
    <row r="186" spans="1:17" ht="14.4" customHeight="1" x14ac:dyDescent="0.3">
      <c r="A186" s="660" t="s">
        <v>571</v>
      </c>
      <c r="B186" s="661" t="s">
        <v>4789</v>
      </c>
      <c r="C186" s="661" t="s">
        <v>4396</v>
      </c>
      <c r="D186" s="661" t="s">
        <v>4482</v>
      </c>
      <c r="E186" s="661" t="s">
        <v>1105</v>
      </c>
      <c r="F186" s="664">
        <v>1</v>
      </c>
      <c r="G186" s="664">
        <v>170.05</v>
      </c>
      <c r="H186" s="664">
        <v>1</v>
      </c>
      <c r="I186" s="664">
        <v>170.05</v>
      </c>
      <c r="J186" s="664">
        <v>3</v>
      </c>
      <c r="K186" s="664">
        <v>510.15000000000003</v>
      </c>
      <c r="L186" s="664">
        <v>3</v>
      </c>
      <c r="M186" s="664">
        <v>170.05</v>
      </c>
      <c r="N186" s="664">
        <v>1.2400000000000002</v>
      </c>
      <c r="O186" s="664">
        <v>301.60000000000002</v>
      </c>
      <c r="P186" s="677">
        <v>1.7735960011761247</v>
      </c>
      <c r="Q186" s="665">
        <v>243.22580645161287</v>
      </c>
    </row>
    <row r="187" spans="1:17" ht="14.4" customHeight="1" x14ac:dyDescent="0.3">
      <c r="A187" s="660" t="s">
        <v>571</v>
      </c>
      <c r="B187" s="661" t="s">
        <v>4789</v>
      </c>
      <c r="C187" s="661" t="s">
        <v>4396</v>
      </c>
      <c r="D187" s="661" t="s">
        <v>4493</v>
      </c>
      <c r="E187" s="661" t="s">
        <v>2053</v>
      </c>
      <c r="F187" s="664"/>
      <c r="G187" s="664"/>
      <c r="H187" s="664"/>
      <c r="I187" s="664"/>
      <c r="J187" s="664"/>
      <c r="K187" s="664"/>
      <c r="L187" s="664"/>
      <c r="M187" s="664"/>
      <c r="N187" s="664">
        <v>0.1</v>
      </c>
      <c r="O187" s="664">
        <v>2966.74</v>
      </c>
      <c r="P187" s="677"/>
      <c r="Q187" s="665">
        <v>29667.399999999998</v>
      </c>
    </row>
    <row r="188" spans="1:17" ht="14.4" customHeight="1" x14ac:dyDescent="0.3">
      <c r="A188" s="660" t="s">
        <v>571</v>
      </c>
      <c r="B188" s="661" t="s">
        <v>4789</v>
      </c>
      <c r="C188" s="661" t="s">
        <v>4396</v>
      </c>
      <c r="D188" s="661" t="s">
        <v>4494</v>
      </c>
      <c r="E188" s="661" t="s">
        <v>1402</v>
      </c>
      <c r="F188" s="664"/>
      <c r="G188" s="664"/>
      <c r="H188" s="664"/>
      <c r="I188" s="664"/>
      <c r="J188" s="664"/>
      <c r="K188" s="664"/>
      <c r="L188" s="664"/>
      <c r="M188" s="664"/>
      <c r="N188" s="664">
        <v>16.130000000000003</v>
      </c>
      <c r="O188" s="664">
        <v>113666.54999999999</v>
      </c>
      <c r="P188" s="677"/>
      <c r="Q188" s="665">
        <v>7046.9032858028504</v>
      </c>
    </row>
    <row r="189" spans="1:17" ht="14.4" customHeight="1" x14ac:dyDescent="0.3">
      <c r="A189" s="660" t="s">
        <v>571</v>
      </c>
      <c r="B189" s="661" t="s">
        <v>4789</v>
      </c>
      <c r="C189" s="661" t="s">
        <v>4396</v>
      </c>
      <c r="D189" s="661" t="s">
        <v>4495</v>
      </c>
      <c r="E189" s="661" t="s">
        <v>4496</v>
      </c>
      <c r="F189" s="664">
        <v>1</v>
      </c>
      <c r="G189" s="664">
        <v>1442.32</v>
      </c>
      <c r="H189" s="664">
        <v>1</v>
      </c>
      <c r="I189" s="664">
        <v>1442.32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571</v>
      </c>
      <c r="B190" s="661" t="s">
        <v>4789</v>
      </c>
      <c r="C190" s="661" t="s">
        <v>4396</v>
      </c>
      <c r="D190" s="661" t="s">
        <v>4497</v>
      </c>
      <c r="E190" s="661" t="s">
        <v>4496</v>
      </c>
      <c r="F190" s="664">
        <v>3.55</v>
      </c>
      <c r="G190" s="664">
        <v>1065.21</v>
      </c>
      <c r="H190" s="664">
        <v>1</v>
      </c>
      <c r="I190" s="664">
        <v>300.05915492957752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571</v>
      </c>
      <c r="B191" s="661" t="s">
        <v>4789</v>
      </c>
      <c r="C191" s="661" t="s">
        <v>4396</v>
      </c>
      <c r="D191" s="661" t="s">
        <v>4498</v>
      </c>
      <c r="E191" s="661" t="s">
        <v>4499</v>
      </c>
      <c r="F191" s="664"/>
      <c r="G191" s="664"/>
      <c r="H191" s="664"/>
      <c r="I191" s="664"/>
      <c r="J191" s="664">
        <v>1</v>
      </c>
      <c r="K191" s="664">
        <v>955.66</v>
      </c>
      <c r="L191" s="664"/>
      <c r="M191" s="664">
        <v>955.66</v>
      </c>
      <c r="N191" s="664"/>
      <c r="O191" s="664"/>
      <c r="P191" s="677"/>
      <c r="Q191" s="665"/>
    </row>
    <row r="192" spans="1:17" ht="14.4" customHeight="1" x14ac:dyDescent="0.3">
      <c r="A192" s="660" t="s">
        <v>571</v>
      </c>
      <c r="B192" s="661" t="s">
        <v>4789</v>
      </c>
      <c r="C192" s="661" t="s">
        <v>4396</v>
      </c>
      <c r="D192" s="661" t="s">
        <v>4800</v>
      </c>
      <c r="E192" s="661" t="s">
        <v>4499</v>
      </c>
      <c r="F192" s="664"/>
      <c r="G192" s="664"/>
      <c r="H192" s="664"/>
      <c r="I192" s="664"/>
      <c r="J192" s="664">
        <v>5.05</v>
      </c>
      <c r="K192" s="664">
        <v>12065.25</v>
      </c>
      <c r="L192" s="664"/>
      <c r="M192" s="664">
        <v>2389.1584158415844</v>
      </c>
      <c r="N192" s="664"/>
      <c r="O192" s="664"/>
      <c r="P192" s="677"/>
      <c r="Q192" s="665"/>
    </row>
    <row r="193" spans="1:17" ht="14.4" customHeight="1" x14ac:dyDescent="0.3">
      <c r="A193" s="660" t="s">
        <v>571</v>
      </c>
      <c r="B193" s="661" t="s">
        <v>4789</v>
      </c>
      <c r="C193" s="661" t="s">
        <v>4396</v>
      </c>
      <c r="D193" s="661" t="s">
        <v>4500</v>
      </c>
      <c r="E193" s="661" t="s">
        <v>2644</v>
      </c>
      <c r="F193" s="664">
        <v>8.0500000000000007</v>
      </c>
      <c r="G193" s="664">
        <v>57573.33</v>
      </c>
      <c r="H193" s="664">
        <v>1</v>
      </c>
      <c r="I193" s="664">
        <v>7151.9664596273287</v>
      </c>
      <c r="J193" s="664">
        <v>7.99</v>
      </c>
      <c r="K193" s="664">
        <v>57267.909999999996</v>
      </c>
      <c r="L193" s="664">
        <v>0.9946951131713242</v>
      </c>
      <c r="M193" s="664">
        <v>7167.4480600750931</v>
      </c>
      <c r="N193" s="664">
        <v>34.86</v>
      </c>
      <c r="O193" s="664">
        <v>80337.960000000006</v>
      </c>
      <c r="P193" s="677">
        <v>1.3954023503590987</v>
      </c>
      <c r="Q193" s="665">
        <v>2304.5886402753877</v>
      </c>
    </row>
    <row r="194" spans="1:17" ht="14.4" customHeight="1" x14ac:dyDescent="0.3">
      <c r="A194" s="660" t="s">
        <v>571</v>
      </c>
      <c r="B194" s="661" t="s">
        <v>4789</v>
      </c>
      <c r="C194" s="661" t="s">
        <v>4396</v>
      </c>
      <c r="D194" s="661" t="s">
        <v>4501</v>
      </c>
      <c r="E194" s="661" t="s">
        <v>1219</v>
      </c>
      <c r="F194" s="664"/>
      <c r="G194" s="664"/>
      <c r="H194" s="664"/>
      <c r="I194" s="664"/>
      <c r="J194" s="664"/>
      <c r="K194" s="664"/>
      <c r="L194" s="664"/>
      <c r="M194" s="664"/>
      <c r="N194" s="664">
        <v>2.52</v>
      </c>
      <c r="O194" s="664">
        <v>1671.27</v>
      </c>
      <c r="P194" s="677"/>
      <c r="Q194" s="665">
        <v>663.20238095238096</v>
      </c>
    </row>
    <row r="195" spans="1:17" ht="14.4" customHeight="1" x14ac:dyDescent="0.3">
      <c r="A195" s="660" t="s">
        <v>571</v>
      </c>
      <c r="B195" s="661" t="s">
        <v>4789</v>
      </c>
      <c r="C195" s="661" t="s">
        <v>4396</v>
      </c>
      <c r="D195" s="661" t="s">
        <v>4502</v>
      </c>
      <c r="E195" s="661" t="s">
        <v>1219</v>
      </c>
      <c r="F195" s="664">
        <v>28.259999999999998</v>
      </c>
      <c r="G195" s="664">
        <v>7015.69</v>
      </c>
      <c r="H195" s="664">
        <v>1</v>
      </c>
      <c r="I195" s="664">
        <v>248.25513092710545</v>
      </c>
      <c r="J195" s="664"/>
      <c r="K195" s="664"/>
      <c r="L195" s="664"/>
      <c r="M195" s="664"/>
      <c r="N195" s="664">
        <v>128.67000000000002</v>
      </c>
      <c r="O195" s="664">
        <v>28392.38</v>
      </c>
      <c r="P195" s="677">
        <v>4.0469832618031871</v>
      </c>
      <c r="Q195" s="665">
        <v>220.66044921116031</v>
      </c>
    </row>
    <row r="196" spans="1:17" ht="14.4" customHeight="1" x14ac:dyDescent="0.3">
      <c r="A196" s="660" t="s">
        <v>571</v>
      </c>
      <c r="B196" s="661" t="s">
        <v>4789</v>
      </c>
      <c r="C196" s="661" t="s">
        <v>4396</v>
      </c>
      <c r="D196" s="661" t="s">
        <v>4503</v>
      </c>
      <c r="E196" s="661" t="s">
        <v>2433</v>
      </c>
      <c r="F196" s="664">
        <v>0.49</v>
      </c>
      <c r="G196" s="664">
        <v>4834.72</v>
      </c>
      <c r="H196" s="664">
        <v>1</v>
      </c>
      <c r="I196" s="664">
        <v>9866.7755102040828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571</v>
      </c>
      <c r="B197" s="661" t="s">
        <v>4789</v>
      </c>
      <c r="C197" s="661" t="s">
        <v>4396</v>
      </c>
      <c r="D197" s="661" t="s">
        <v>4504</v>
      </c>
      <c r="E197" s="661" t="s">
        <v>1242</v>
      </c>
      <c r="F197" s="664"/>
      <c r="G197" s="664"/>
      <c r="H197" s="664"/>
      <c r="I197" s="664"/>
      <c r="J197" s="664"/>
      <c r="K197" s="664"/>
      <c r="L197" s="664"/>
      <c r="M197" s="664"/>
      <c r="N197" s="664">
        <v>0.2</v>
      </c>
      <c r="O197" s="664">
        <v>195.77</v>
      </c>
      <c r="P197" s="677"/>
      <c r="Q197" s="665">
        <v>978.85</v>
      </c>
    </row>
    <row r="198" spans="1:17" ht="14.4" customHeight="1" x14ac:dyDescent="0.3">
      <c r="A198" s="660" t="s">
        <v>571</v>
      </c>
      <c r="B198" s="661" t="s">
        <v>4789</v>
      </c>
      <c r="C198" s="661" t="s">
        <v>4396</v>
      </c>
      <c r="D198" s="661" t="s">
        <v>4505</v>
      </c>
      <c r="E198" s="661" t="s">
        <v>1242</v>
      </c>
      <c r="F198" s="664"/>
      <c r="G198" s="664"/>
      <c r="H198" s="664"/>
      <c r="I198" s="664"/>
      <c r="J198" s="664"/>
      <c r="K198" s="664"/>
      <c r="L198" s="664"/>
      <c r="M198" s="664"/>
      <c r="N198" s="664">
        <v>3.88</v>
      </c>
      <c r="O198" s="664">
        <v>15191.849999999999</v>
      </c>
      <c r="P198" s="677"/>
      <c r="Q198" s="665">
        <v>3915.4252577319585</v>
      </c>
    </row>
    <row r="199" spans="1:17" ht="14.4" customHeight="1" x14ac:dyDescent="0.3">
      <c r="A199" s="660" t="s">
        <v>571</v>
      </c>
      <c r="B199" s="661" t="s">
        <v>4789</v>
      </c>
      <c r="C199" s="661" t="s">
        <v>4396</v>
      </c>
      <c r="D199" s="661" t="s">
        <v>4506</v>
      </c>
      <c r="E199" s="661" t="s">
        <v>4507</v>
      </c>
      <c r="F199" s="664">
        <v>47.03</v>
      </c>
      <c r="G199" s="664">
        <v>151264.65</v>
      </c>
      <c r="H199" s="664">
        <v>1</v>
      </c>
      <c r="I199" s="664">
        <v>3216.3438230916436</v>
      </c>
      <c r="J199" s="664">
        <v>24.139999999999997</v>
      </c>
      <c r="K199" s="664">
        <v>18061.64</v>
      </c>
      <c r="L199" s="664">
        <v>0.11940423621778122</v>
      </c>
      <c r="M199" s="664">
        <v>748.20381110190567</v>
      </c>
      <c r="N199" s="664">
        <v>54.76</v>
      </c>
      <c r="O199" s="664">
        <v>39190.36</v>
      </c>
      <c r="P199" s="677">
        <v>0.25908472336398491</v>
      </c>
      <c r="Q199" s="665">
        <v>715.67494521548576</v>
      </c>
    </row>
    <row r="200" spans="1:17" ht="14.4" customHeight="1" x14ac:dyDescent="0.3">
      <c r="A200" s="660" t="s">
        <v>571</v>
      </c>
      <c r="B200" s="661" t="s">
        <v>4789</v>
      </c>
      <c r="C200" s="661" t="s">
        <v>4396</v>
      </c>
      <c r="D200" s="661" t="s">
        <v>4508</v>
      </c>
      <c r="E200" s="661" t="s">
        <v>4507</v>
      </c>
      <c r="F200" s="664">
        <v>107.11000000000001</v>
      </c>
      <c r="G200" s="664">
        <v>689005.19000000006</v>
      </c>
      <c r="H200" s="664">
        <v>1</v>
      </c>
      <c r="I200" s="664">
        <v>6432.6877975912612</v>
      </c>
      <c r="J200" s="664">
        <v>60.519999999999996</v>
      </c>
      <c r="K200" s="664">
        <v>90562.65</v>
      </c>
      <c r="L200" s="664">
        <v>0.13143972108541011</v>
      </c>
      <c r="M200" s="664">
        <v>1496.4086252478519</v>
      </c>
      <c r="N200" s="664">
        <v>127.37</v>
      </c>
      <c r="O200" s="664">
        <v>182578.89999999997</v>
      </c>
      <c r="P200" s="677">
        <v>0.264989150517139</v>
      </c>
      <c r="Q200" s="665">
        <v>1433.4529324016642</v>
      </c>
    </row>
    <row r="201" spans="1:17" ht="14.4" customHeight="1" x14ac:dyDescent="0.3">
      <c r="A201" s="660" t="s">
        <v>571</v>
      </c>
      <c r="B201" s="661" t="s">
        <v>4789</v>
      </c>
      <c r="C201" s="661" t="s">
        <v>4396</v>
      </c>
      <c r="D201" s="661" t="s">
        <v>4509</v>
      </c>
      <c r="E201" s="661" t="s">
        <v>2107</v>
      </c>
      <c r="F201" s="664"/>
      <c r="G201" s="664"/>
      <c r="H201" s="664"/>
      <c r="I201" s="664"/>
      <c r="J201" s="664">
        <v>1.07</v>
      </c>
      <c r="K201" s="664">
        <v>280.41000000000003</v>
      </c>
      <c r="L201" s="664"/>
      <c r="M201" s="664">
        <v>262.06542056074767</v>
      </c>
      <c r="N201" s="664">
        <v>9.27</v>
      </c>
      <c r="O201" s="664">
        <v>3083.15</v>
      </c>
      <c r="P201" s="677"/>
      <c r="Q201" s="665">
        <v>332.59439050701189</v>
      </c>
    </row>
    <row r="202" spans="1:17" ht="14.4" customHeight="1" x14ac:dyDescent="0.3">
      <c r="A202" s="660" t="s">
        <v>571</v>
      </c>
      <c r="B202" s="661" t="s">
        <v>4789</v>
      </c>
      <c r="C202" s="661" t="s">
        <v>4396</v>
      </c>
      <c r="D202" s="661" t="s">
        <v>4801</v>
      </c>
      <c r="E202" s="661" t="s">
        <v>4384</v>
      </c>
      <c r="F202" s="664"/>
      <c r="G202" s="664"/>
      <c r="H202" s="664"/>
      <c r="I202" s="664"/>
      <c r="J202" s="664">
        <v>22.72</v>
      </c>
      <c r="K202" s="664">
        <v>7485.3099999999995</v>
      </c>
      <c r="L202" s="664"/>
      <c r="M202" s="664">
        <v>329.45906690140845</v>
      </c>
      <c r="N202" s="664"/>
      <c r="O202" s="664"/>
      <c r="P202" s="677"/>
      <c r="Q202" s="665"/>
    </row>
    <row r="203" spans="1:17" ht="14.4" customHeight="1" x14ac:dyDescent="0.3">
      <c r="A203" s="660" t="s">
        <v>571</v>
      </c>
      <c r="B203" s="661" t="s">
        <v>4789</v>
      </c>
      <c r="C203" s="661" t="s">
        <v>4396</v>
      </c>
      <c r="D203" s="661" t="s">
        <v>4802</v>
      </c>
      <c r="E203" s="661" t="s">
        <v>4384</v>
      </c>
      <c r="F203" s="664"/>
      <c r="G203" s="664"/>
      <c r="H203" s="664"/>
      <c r="I203" s="664"/>
      <c r="J203" s="664">
        <v>6.24</v>
      </c>
      <c r="K203" s="664">
        <v>10279.24</v>
      </c>
      <c r="L203" s="664"/>
      <c r="M203" s="664">
        <v>1647.3141025641025</v>
      </c>
      <c r="N203" s="664"/>
      <c r="O203" s="664"/>
      <c r="P203" s="677"/>
      <c r="Q203" s="665"/>
    </row>
    <row r="204" spans="1:17" ht="14.4" customHeight="1" x14ac:dyDescent="0.3">
      <c r="A204" s="660" t="s">
        <v>571</v>
      </c>
      <c r="B204" s="661" t="s">
        <v>4789</v>
      </c>
      <c r="C204" s="661" t="s">
        <v>4396</v>
      </c>
      <c r="D204" s="661" t="s">
        <v>4510</v>
      </c>
      <c r="E204" s="661" t="s">
        <v>4511</v>
      </c>
      <c r="F204" s="664"/>
      <c r="G204" s="664"/>
      <c r="H204" s="664"/>
      <c r="I204" s="664"/>
      <c r="J204" s="664">
        <v>17.57</v>
      </c>
      <c r="K204" s="664">
        <v>3579.51</v>
      </c>
      <c r="L204" s="664"/>
      <c r="M204" s="664">
        <v>203.72851451337507</v>
      </c>
      <c r="N204" s="664"/>
      <c r="O204" s="664"/>
      <c r="P204" s="677"/>
      <c r="Q204" s="665"/>
    </row>
    <row r="205" spans="1:17" ht="14.4" customHeight="1" x14ac:dyDescent="0.3">
      <c r="A205" s="660" t="s">
        <v>571</v>
      </c>
      <c r="B205" s="661" t="s">
        <v>4789</v>
      </c>
      <c r="C205" s="661" t="s">
        <v>4396</v>
      </c>
      <c r="D205" s="661" t="s">
        <v>4512</v>
      </c>
      <c r="E205" s="661" t="s">
        <v>4511</v>
      </c>
      <c r="F205" s="664"/>
      <c r="G205" s="664"/>
      <c r="H205" s="664"/>
      <c r="I205" s="664"/>
      <c r="J205" s="664">
        <v>19.419999999999998</v>
      </c>
      <c r="K205" s="664">
        <v>19781.93</v>
      </c>
      <c r="L205" s="664"/>
      <c r="M205" s="664">
        <v>1018.636972193615</v>
      </c>
      <c r="N205" s="664"/>
      <c r="O205" s="664"/>
      <c r="P205" s="677"/>
      <c r="Q205" s="665"/>
    </row>
    <row r="206" spans="1:17" ht="14.4" customHeight="1" x14ac:dyDescent="0.3">
      <c r="A206" s="660" t="s">
        <v>571</v>
      </c>
      <c r="B206" s="661" t="s">
        <v>4789</v>
      </c>
      <c r="C206" s="661" t="s">
        <v>4396</v>
      </c>
      <c r="D206" s="661" t="s">
        <v>4690</v>
      </c>
      <c r="E206" s="661" t="s">
        <v>4691</v>
      </c>
      <c r="F206" s="664"/>
      <c r="G206" s="664"/>
      <c r="H206" s="664"/>
      <c r="I206" s="664"/>
      <c r="J206" s="664"/>
      <c r="K206" s="664"/>
      <c r="L206" s="664"/>
      <c r="M206" s="664"/>
      <c r="N206" s="664">
        <v>13.95</v>
      </c>
      <c r="O206" s="664">
        <v>5799.29</v>
      </c>
      <c r="P206" s="677"/>
      <c r="Q206" s="665">
        <v>415.71971326164879</v>
      </c>
    </row>
    <row r="207" spans="1:17" ht="14.4" customHeight="1" x14ac:dyDescent="0.3">
      <c r="A207" s="660" t="s">
        <v>571</v>
      </c>
      <c r="B207" s="661" t="s">
        <v>4789</v>
      </c>
      <c r="C207" s="661" t="s">
        <v>4396</v>
      </c>
      <c r="D207" s="661" t="s">
        <v>4692</v>
      </c>
      <c r="E207" s="661" t="s">
        <v>4691</v>
      </c>
      <c r="F207" s="664"/>
      <c r="G207" s="664"/>
      <c r="H207" s="664"/>
      <c r="I207" s="664"/>
      <c r="J207" s="664"/>
      <c r="K207" s="664"/>
      <c r="L207" s="664"/>
      <c r="M207" s="664"/>
      <c r="N207" s="664">
        <v>4</v>
      </c>
      <c r="O207" s="664">
        <v>8314.2800000000007</v>
      </c>
      <c r="P207" s="677"/>
      <c r="Q207" s="665">
        <v>2078.5700000000002</v>
      </c>
    </row>
    <row r="208" spans="1:17" ht="14.4" customHeight="1" x14ac:dyDescent="0.3">
      <c r="A208" s="660" t="s">
        <v>571</v>
      </c>
      <c r="B208" s="661" t="s">
        <v>4789</v>
      </c>
      <c r="C208" s="661" t="s">
        <v>4396</v>
      </c>
      <c r="D208" s="661" t="s">
        <v>4520</v>
      </c>
      <c r="E208" s="661" t="s">
        <v>1128</v>
      </c>
      <c r="F208" s="664"/>
      <c r="G208" s="664"/>
      <c r="H208" s="664"/>
      <c r="I208" s="664"/>
      <c r="J208" s="664"/>
      <c r="K208" s="664"/>
      <c r="L208" s="664"/>
      <c r="M208" s="664"/>
      <c r="N208" s="664">
        <v>0.4</v>
      </c>
      <c r="O208" s="664">
        <v>4302.96</v>
      </c>
      <c r="P208" s="677"/>
      <c r="Q208" s="665">
        <v>10757.4</v>
      </c>
    </row>
    <row r="209" spans="1:17" ht="14.4" customHeight="1" x14ac:dyDescent="0.3">
      <c r="A209" s="660" t="s">
        <v>571</v>
      </c>
      <c r="B209" s="661" t="s">
        <v>4789</v>
      </c>
      <c r="C209" s="661" t="s">
        <v>4396</v>
      </c>
      <c r="D209" s="661" t="s">
        <v>4521</v>
      </c>
      <c r="E209" s="661" t="s">
        <v>4522</v>
      </c>
      <c r="F209" s="664"/>
      <c r="G209" s="664"/>
      <c r="H209" s="664"/>
      <c r="I209" s="664"/>
      <c r="J209" s="664">
        <v>17.89</v>
      </c>
      <c r="K209" s="664">
        <v>8301.64</v>
      </c>
      <c r="L209" s="664"/>
      <c r="M209" s="664">
        <v>464.03801006148683</v>
      </c>
      <c r="N209" s="664"/>
      <c r="O209" s="664"/>
      <c r="P209" s="677"/>
      <c r="Q209" s="665"/>
    </row>
    <row r="210" spans="1:17" ht="14.4" customHeight="1" x14ac:dyDescent="0.3">
      <c r="A210" s="660" t="s">
        <v>571</v>
      </c>
      <c r="B210" s="661" t="s">
        <v>4789</v>
      </c>
      <c r="C210" s="661" t="s">
        <v>4396</v>
      </c>
      <c r="D210" s="661" t="s">
        <v>4524</v>
      </c>
      <c r="E210" s="661" t="s">
        <v>1580</v>
      </c>
      <c r="F210" s="664"/>
      <c r="G210" s="664"/>
      <c r="H210" s="664"/>
      <c r="I210" s="664"/>
      <c r="J210" s="664">
        <v>3.64</v>
      </c>
      <c r="K210" s="664">
        <v>5979.5999999999995</v>
      </c>
      <c r="L210" s="664"/>
      <c r="M210" s="664">
        <v>1642.7472527472526</v>
      </c>
      <c r="N210" s="664">
        <v>4.12</v>
      </c>
      <c r="O210" s="664">
        <v>6473.9699999999993</v>
      </c>
      <c r="P210" s="677"/>
      <c r="Q210" s="665">
        <v>1571.3519417475727</v>
      </c>
    </row>
    <row r="211" spans="1:17" ht="14.4" customHeight="1" x14ac:dyDescent="0.3">
      <c r="A211" s="660" t="s">
        <v>571</v>
      </c>
      <c r="B211" s="661" t="s">
        <v>4789</v>
      </c>
      <c r="C211" s="661" t="s">
        <v>4396</v>
      </c>
      <c r="D211" s="661" t="s">
        <v>4525</v>
      </c>
      <c r="E211" s="661" t="s">
        <v>4526</v>
      </c>
      <c r="F211" s="664"/>
      <c r="G211" s="664"/>
      <c r="H211" s="664"/>
      <c r="I211" s="664"/>
      <c r="J211" s="664">
        <v>177.24999999999997</v>
      </c>
      <c r="K211" s="664">
        <v>11581.48</v>
      </c>
      <c r="L211" s="664"/>
      <c r="M211" s="664">
        <v>65.339802538787026</v>
      </c>
      <c r="N211" s="664">
        <v>13.74</v>
      </c>
      <c r="O211" s="664">
        <v>859.06</v>
      </c>
      <c r="P211" s="677"/>
      <c r="Q211" s="665">
        <v>62.522561863173209</v>
      </c>
    </row>
    <row r="212" spans="1:17" ht="14.4" customHeight="1" x14ac:dyDescent="0.3">
      <c r="A212" s="660" t="s">
        <v>571</v>
      </c>
      <c r="B212" s="661" t="s">
        <v>4789</v>
      </c>
      <c r="C212" s="661" t="s">
        <v>4396</v>
      </c>
      <c r="D212" s="661" t="s">
        <v>4527</v>
      </c>
      <c r="E212" s="661" t="s">
        <v>4526</v>
      </c>
      <c r="F212" s="664"/>
      <c r="G212" s="664"/>
      <c r="H212" s="664"/>
      <c r="I212" s="664"/>
      <c r="J212" s="664">
        <v>213.32</v>
      </c>
      <c r="K212" s="664">
        <v>24022.46</v>
      </c>
      <c r="L212" s="664"/>
      <c r="M212" s="664">
        <v>112.61231951997</v>
      </c>
      <c r="N212" s="664">
        <v>37.299999999999997</v>
      </c>
      <c r="O212" s="664">
        <v>4019.76</v>
      </c>
      <c r="P212" s="677"/>
      <c r="Q212" s="665">
        <v>107.76836461126007</v>
      </c>
    </row>
    <row r="213" spans="1:17" ht="14.4" customHeight="1" x14ac:dyDescent="0.3">
      <c r="A213" s="660" t="s">
        <v>571</v>
      </c>
      <c r="B213" s="661" t="s">
        <v>4789</v>
      </c>
      <c r="C213" s="661" t="s">
        <v>4396</v>
      </c>
      <c r="D213" s="661" t="s">
        <v>4528</v>
      </c>
      <c r="E213" s="661" t="s">
        <v>4526</v>
      </c>
      <c r="F213" s="664"/>
      <c r="G213" s="664"/>
      <c r="H213" s="664"/>
      <c r="I213" s="664"/>
      <c r="J213" s="664">
        <v>71.41</v>
      </c>
      <c r="K213" s="664">
        <v>40524.17</v>
      </c>
      <c r="L213" s="664"/>
      <c r="M213" s="664">
        <v>567.48592634084866</v>
      </c>
      <c r="N213" s="664">
        <v>6.7</v>
      </c>
      <c r="O213" s="664">
        <v>3677.3799999999997</v>
      </c>
      <c r="P213" s="677"/>
      <c r="Q213" s="665">
        <v>548.86268656716413</v>
      </c>
    </row>
    <row r="214" spans="1:17" ht="14.4" customHeight="1" x14ac:dyDescent="0.3">
      <c r="A214" s="660" t="s">
        <v>571</v>
      </c>
      <c r="B214" s="661" t="s">
        <v>4789</v>
      </c>
      <c r="C214" s="661" t="s">
        <v>4396</v>
      </c>
      <c r="D214" s="661" t="s">
        <v>4529</v>
      </c>
      <c r="E214" s="661" t="s">
        <v>2040</v>
      </c>
      <c r="F214" s="664"/>
      <c r="G214" s="664"/>
      <c r="H214" s="664"/>
      <c r="I214" s="664"/>
      <c r="J214" s="664">
        <v>3</v>
      </c>
      <c r="K214" s="664">
        <v>480.56</v>
      </c>
      <c r="L214" s="664"/>
      <c r="M214" s="664">
        <v>160.18666666666667</v>
      </c>
      <c r="N214" s="664">
        <v>3.43</v>
      </c>
      <c r="O214" s="664">
        <v>525.57000000000005</v>
      </c>
      <c r="P214" s="677"/>
      <c r="Q214" s="665">
        <v>153.22740524781341</v>
      </c>
    </row>
    <row r="215" spans="1:17" ht="14.4" customHeight="1" x14ac:dyDescent="0.3">
      <c r="A215" s="660" t="s">
        <v>571</v>
      </c>
      <c r="B215" s="661" t="s">
        <v>4789</v>
      </c>
      <c r="C215" s="661" t="s">
        <v>4396</v>
      </c>
      <c r="D215" s="661" t="s">
        <v>4530</v>
      </c>
      <c r="E215" s="661" t="s">
        <v>1131</v>
      </c>
      <c r="F215" s="664">
        <v>6.32</v>
      </c>
      <c r="G215" s="664">
        <v>4226.63</v>
      </c>
      <c r="H215" s="664">
        <v>1</v>
      </c>
      <c r="I215" s="664">
        <v>668.77056962025313</v>
      </c>
      <c r="J215" s="664">
        <v>40.130000000000003</v>
      </c>
      <c r="K215" s="664">
        <v>28528.280000000002</v>
      </c>
      <c r="L215" s="664">
        <v>6.7496516136969644</v>
      </c>
      <c r="M215" s="664">
        <v>710.89658609519063</v>
      </c>
      <c r="N215" s="664">
        <v>26.129999999999995</v>
      </c>
      <c r="O215" s="664">
        <v>17959.910000000003</v>
      </c>
      <c r="P215" s="677">
        <v>4.2492269254701744</v>
      </c>
      <c r="Q215" s="665">
        <v>687.32912361270598</v>
      </c>
    </row>
    <row r="216" spans="1:17" ht="14.4" customHeight="1" x14ac:dyDescent="0.3">
      <c r="A216" s="660" t="s">
        <v>571</v>
      </c>
      <c r="B216" s="661" t="s">
        <v>4789</v>
      </c>
      <c r="C216" s="661" t="s">
        <v>4396</v>
      </c>
      <c r="D216" s="661" t="s">
        <v>4531</v>
      </c>
      <c r="E216" s="661" t="s">
        <v>1233</v>
      </c>
      <c r="F216" s="664">
        <v>0.8</v>
      </c>
      <c r="G216" s="664">
        <v>674.64</v>
      </c>
      <c r="H216" s="664">
        <v>1</v>
      </c>
      <c r="I216" s="664">
        <v>843.3</v>
      </c>
      <c r="J216" s="664">
        <v>50.06</v>
      </c>
      <c r="K216" s="664">
        <v>43285.539999999994</v>
      </c>
      <c r="L216" s="664">
        <v>64.160945096644127</v>
      </c>
      <c r="M216" s="664">
        <v>864.67319216939654</v>
      </c>
      <c r="N216" s="664">
        <v>3.4</v>
      </c>
      <c r="O216" s="664">
        <v>2816.05</v>
      </c>
      <c r="P216" s="677">
        <v>4.1741521404008068</v>
      </c>
      <c r="Q216" s="665">
        <v>828.25000000000011</v>
      </c>
    </row>
    <row r="217" spans="1:17" ht="14.4" customHeight="1" x14ac:dyDescent="0.3">
      <c r="A217" s="660" t="s">
        <v>571</v>
      </c>
      <c r="B217" s="661" t="s">
        <v>4789</v>
      </c>
      <c r="C217" s="661" t="s">
        <v>4396</v>
      </c>
      <c r="D217" s="661" t="s">
        <v>4532</v>
      </c>
      <c r="E217" s="661" t="s">
        <v>1236</v>
      </c>
      <c r="F217" s="664">
        <v>150.93</v>
      </c>
      <c r="G217" s="664">
        <v>50831.71</v>
      </c>
      <c r="H217" s="664">
        <v>1</v>
      </c>
      <c r="I217" s="664">
        <v>336.78996885973629</v>
      </c>
      <c r="J217" s="664">
        <v>67.69</v>
      </c>
      <c r="K217" s="664">
        <v>24087.56</v>
      </c>
      <c r="L217" s="664">
        <v>0.47386877207160649</v>
      </c>
      <c r="M217" s="664">
        <v>355.8510858324716</v>
      </c>
      <c r="N217" s="664">
        <v>81.16</v>
      </c>
      <c r="O217" s="664">
        <v>27892.97</v>
      </c>
      <c r="P217" s="677">
        <v>0.5487316873660163</v>
      </c>
      <c r="Q217" s="665">
        <v>343.67878265155252</v>
      </c>
    </row>
    <row r="218" spans="1:17" ht="14.4" customHeight="1" x14ac:dyDescent="0.3">
      <c r="A218" s="660" t="s">
        <v>571</v>
      </c>
      <c r="B218" s="661" t="s">
        <v>4789</v>
      </c>
      <c r="C218" s="661" t="s">
        <v>4396</v>
      </c>
      <c r="D218" s="661" t="s">
        <v>4533</v>
      </c>
      <c r="E218" s="661" t="s">
        <v>4534</v>
      </c>
      <c r="F218" s="664">
        <v>1.5699999999999998</v>
      </c>
      <c r="G218" s="664">
        <v>258.94</v>
      </c>
      <c r="H218" s="664">
        <v>1</v>
      </c>
      <c r="I218" s="664">
        <v>164.9299363057325</v>
      </c>
      <c r="J218" s="664"/>
      <c r="K218" s="664"/>
      <c r="L218" s="664"/>
      <c r="M218" s="664"/>
      <c r="N218" s="664"/>
      <c r="O218" s="664"/>
      <c r="P218" s="677"/>
      <c r="Q218" s="665"/>
    </row>
    <row r="219" spans="1:17" ht="14.4" customHeight="1" x14ac:dyDescent="0.3">
      <c r="A219" s="660" t="s">
        <v>571</v>
      </c>
      <c r="B219" s="661" t="s">
        <v>4789</v>
      </c>
      <c r="C219" s="661" t="s">
        <v>4396</v>
      </c>
      <c r="D219" s="661" t="s">
        <v>4535</v>
      </c>
      <c r="E219" s="661" t="s">
        <v>4534</v>
      </c>
      <c r="F219" s="664">
        <v>6.48</v>
      </c>
      <c r="G219" s="664">
        <v>3206.16</v>
      </c>
      <c r="H219" s="664">
        <v>1</v>
      </c>
      <c r="I219" s="664">
        <v>494.77777777777771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571</v>
      </c>
      <c r="B220" s="661" t="s">
        <v>4789</v>
      </c>
      <c r="C220" s="661" t="s">
        <v>4396</v>
      </c>
      <c r="D220" s="661" t="s">
        <v>4536</v>
      </c>
      <c r="E220" s="661" t="s">
        <v>4534</v>
      </c>
      <c r="F220" s="664">
        <v>2.65</v>
      </c>
      <c r="G220" s="664">
        <v>3933.49</v>
      </c>
      <c r="H220" s="664">
        <v>1</v>
      </c>
      <c r="I220" s="664">
        <v>1484.3358490566038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571</v>
      </c>
      <c r="B221" s="661" t="s">
        <v>4789</v>
      </c>
      <c r="C221" s="661" t="s">
        <v>4396</v>
      </c>
      <c r="D221" s="661" t="s">
        <v>4538</v>
      </c>
      <c r="E221" s="661" t="s">
        <v>4539</v>
      </c>
      <c r="F221" s="664">
        <v>61.31</v>
      </c>
      <c r="G221" s="664">
        <v>14075.279999999999</v>
      </c>
      <c r="H221" s="664">
        <v>1</v>
      </c>
      <c r="I221" s="664">
        <v>229.57559941282005</v>
      </c>
      <c r="J221" s="664">
        <v>90.550000000000011</v>
      </c>
      <c r="K221" s="664">
        <v>20863.7</v>
      </c>
      <c r="L221" s="664">
        <v>1.4822937803013512</v>
      </c>
      <c r="M221" s="664">
        <v>230.41082274986192</v>
      </c>
      <c r="N221" s="664"/>
      <c r="O221" s="664"/>
      <c r="P221" s="677"/>
      <c r="Q221" s="665"/>
    </row>
    <row r="222" spans="1:17" ht="14.4" customHeight="1" x14ac:dyDescent="0.3">
      <c r="A222" s="660" t="s">
        <v>571</v>
      </c>
      <c r="B222" s="661" t="s">
        <v>4789</v>
      </c>
      <c r="C222" s="661" t="s">
        <v>4396</v>
      </c>
      <c r="D222" s="661" t="s">
        <v>4540</v>
      </c>
      <c r="E222" s="661" t="s">
        <v>4539</v>
      </c>
      <c r="F222" s="664">
        <v>1.34</v>
      </c>
      <c r="G222" s="664">
        <v>1050.3800000000001</v>
      </c>
      <c r="H222" s="664">
        <v>1</v>
      </c>
      <c r="I222" s="664">
        <v>783.8656716417911</v>
      </c>
      <c r="J222" s="664">
        <v>1.02</v>
      </c>
      <c r="K222" s="664">
        <v>802.31</v>
      </c>
      <c r="L222" s="664">
        <v>0.76382832879529305</v>
      </c>
      <c r="M222" s="664">
        <v>786.57843137254895</v>
      </c>
      <c r="N222" s="664"/>
      <c r="O222" s="664"/>
      <c r="P222" s="677"/>
      <c r="Q222" s="665"/>
    </row>
    <row r="223" spans="1:17" ht="14.4" customHeight="1" x14ac:dyDescent="0.3">
      <c r="A223" s="660" t="s">
        <v>571</v>
      </c>
      <c r="B223" s="661" t="s">
        <v>4789</v>
      </c>
      <c r="C223" s="661" t="s">
        <v>4396</v>
      </c>
      <c r="D223" s="661" t="s">
        <v>4541</v>
      </c>
      <c r="E223" s="661" t="s">
        <v>4542</v>
      </c>
      <c r="F223" s="664">
        <v>61.400000000000006</v>
      </c>
      <c r="G223" s="664">
        <v>10126.65</v>
      </c>
      <c r="H223" s="664">
        <v>1</v>
      </c>
      <c r="I223" s="664">
        <v>164.92915309446252</v>
      </c>
      <c r="J223" s="664">
        <v>8.85</v>
      </c>
      <c r="K223" s="664">
        <v>1459.6100000000001</v>
      </c>
      <c r="L223" s="664">
        <v>0.14413552359368598</v>
      </c>
      <c r="M223" s="664">
        <v>164.92768361581923</v>
      </c>
      <c r="N223" s="664"/>
      <c r="O223" s="664"/>
      <c r="P223" s="677"/>
      <c r="Q223" s="665"/>
    </row>
    <row r="224" spans="1:17" ht="14.4" customHeight="1" x14ac:dyDescent="0.3">
      <c r="A224" s="660" t="s">
        <v>571</v>
      </c>
      <c r="B224" s="661" t="s">
        <v>4789</v>
      </c>
      <c r="C224" s="661" t="s">
        <v>4396</v>
      </c>
      <c r="D224" s="661" t="s">
        <v>4543</v>
      </c>
      <c r="E224" s="661" t="s">
        <v>4544</v>
      </c>
      <c r="F224" s="664">
        <v>2.2199999999999998</v>
      </c>
      <c r="G224" s="664">
        <v>3282.33</v>
      </c>
      <c r="H224" s="664">
        <v>1</v>
      </c>
      <c r="I224" s="664">
        <v>1478.5270270270271</v>
      </c>
      <c r="J224" s="664">
        <v>4.5599999999999996</v>
      </c>
      <c r="K224" s="664">
        <v>6768.5499999999993</v>
      </c>
      <c r="L224" s="664">
        <v>2.0621174592438907</v>
      </c>
      <c r="M224" s="664">
        <v>1484.3311403508771</v>
      </c>
      <c r="N224" s="664"/>
      <c r="O224" s="664"/>
      <c r="P224" s="677"/>
      <c r="Q224" s="665"/>
    </row>
    <row r="225" spans="1:17" ht="14.4" customHeight="1" x14ac:dyDescent="0.3">
      <c r="A225" s="660" t="s">
        <v>571</v>
      </c>
      <c r="B225" s="661" t="s">
        <v>4789</v>
      </c>
      <c r="C225" s="661" t="s">
        <v>4396</v>
      </c>
      <c r="D225" s="661" t="s">
        <v>4545</v>
      </c>
      <c r="E225" s="661" t="s">
        <v>4546</v>
      </c>
      <c r="F225" s="664">
        <v>24.089999999999996</v>
      </c>
      <c r="G225" s="664">
        <v>11886.89</v>
      </c>
      <c r="H225" s="664">
        <v>1</v>
      </c>
      <c r="I225" s="664">
        <v>493.43669572436698</v>
      </c>
      <c r="J225" s="664">
        <v>8.32</v>
      </c>
      <c r="K225" s="664">
        <v>4116.5599999999995</v>
      </c>
      <c r="L225" s="664">
        <v>0.34631093582930433</v>
      </c>
      <c r="M225" s="664">
        <v>494.77884615384608</v>
      </c>
      <c r="N225" s="664"/>
      <c r="O225" s="664"/>
      <c r="P225" s="677"/>
      <c r="Q225" s="665"/>
    </row>
    <row r="226" spans="1:17" ht="14.4" customHeight="1" x14ac:dyDescent="0.3">
      <c r="A226" s="660" t="s">
        <v>571</v>
      </c>
      <c r="B226" s="661" t="s">
        <v>4789</v>
      </c>
      <c r="C226" s="661" t="s">
        <v>4396</v>
      </c>
      <c r="D226" s="661" t="s">
        <v>4549</v>
      </c>
      <c r="E226" s="661" t="s">
        <v>4550</v>
      </c>
      <c r="F226" s="664">
        <v>2</v>
      </c>
      <c r="G226" s="664">
        <v>10790.3</v>
      </c>
      <c r="H226" s="664">
        <v>1</v>
      </c>
      <c r="I226" s="664">
        <v>5395.15</v>
      </c>
      <c r="J226" s="664"/>
      <c r="K226" s="664"/>
      <c r="L226" s="664"/>
      <c r="M226" s="664"/>
      <c r="N226" s="664"/>
      <c r="O226" s="664"/>
      <c r="P226" s="677"/>
      <c r="Q226" s="665"/>
    </row>
    <row r="227" spans="1:17" ht="14.4" customHeight="1" x14ac:dyDescent="0.3">
      <c r="A227" s="660" t="s">
        <v>571</v>
      </c>
      <c r="B227" s="661" t="s">
        <v>4789</v>
      </c>
      <c r="C227" s="661" t="s">
        <v>4396</v>
      </c>
      <c r="D227" s="661" t="s">
        <v>4556</v>
      </c>
      <c r="E227" s="661" t="s">
        <v>4557</v>
      </c>
      <c r="F227" s="664">
        <v>8.33</v>
      </c>
      <c r="G227" s="664">
        <v>11517.86</v>
      </c>
      <c r="H227" s="664">
        <v>1</v>
      </c>
      <c r="I227" s="664">
        <v>1382.6962785114047</v>
      </c>
      <c r="J227" s="664">
        <v>2.4300000000000002</v>
      </c>
      <c r="K227" s="664">
        <v>3359.94</v>
      </c>
      <c r="L227" s="664">
        <v>0.29171564856666082</v>
      </c>
      <c r="M227" s="664">
        <v>1382.6913580246912</v>
      </c>
      <c r="N227" s="664"/>
      <c r="O227" s="664"/>
      <c r="P227" s="677"/>
      <c r="Q227" s="665"/>
    </row>
    <row r="228" spans="1:17" ht="14.4" customHeight="1" x14ac:dyDescent="0.3">
      <c r="A228" s="660" t="s">
        <v>571</v>
      </c>
      <c r="B228" s="661" t="s">
        <v>4789</v>
      </c>
      <c r="C228" s="661" t="s">
        <v>4396</v>
      </c>
      <c r="D228" s="661" t="s">
        <v>4558</v>
      </c>
      <c r="E228" s="661" t="s">
        <v>4557</v>
      </c>
      <c r="F228" s="664">
        <v>18.95</v>
      </c>
      <c r="G228" s="664">
        <v>87340.549999999988</v>
      </c>
      <c r="H228" s="664">
        <v>1</v>
      </c>
      <c r="I228" s="664">
        <v>4609</v>
      </c>
      <c r="J228" s="664">
        <v>1.98</v>
      </c>
      <c r="K228" s="664">
        <v>9125.82</v>
      </c>
      <c r="L228" s="664">
        <v>0.10448548812664908</v>
      </c>
      <c r="M228" s="664">
        <v>4609</v>
      </c>
      <c r="N228" s="664"/>
      <c r="O228" s="664"/>
      <c r="P228" s="677"/>
      <c r="Q228" s="665"/>
    </row>
    <row r="229" spans="1:17" ht="14.4" customHeight="1" x14ac:dyDescent="0.3">
      <c r="A229" s="660" t="s">
        <v>571</v>
      </c>
      <c r="B229" s="661" t="s">
        <v>4789</v>
      </c>
      <c r="C229" s="661" t="s">
        <v>4396</v>
      </c>
      <c r="D229" s="661" t="s">
        <v>4559</v>
      </c>
      <c r="E229" s="661" t="s">
        <v>4557</v>
      </c>
      <c r="F229" s="664">
        <v>7.8000000000000007</v>
      </c>
      <c r="G229" s="664">
        <v>107841.95999999999</v>
      </c>
      <c r="H229" s="664">
        <v>1</v>
      </c>
      <c r="I229" s="664">
        <v>13825.892307692306</v>
      </c>
      <c r="J229" s="664">
        <v>8.11</v>
      </c>
      <c r="K229" s="664">
        <v>112127.98000000001</v>
      </c>
      <c r="L229" s="664">
        <v>1.039743528400263</v>
      </c>
      <c r="M229" s="664">
        <v>13825.891491985205</v>
      </c>
      <c r="N229" s="664"/>
      <c r="O229" s="664"/>
      <c r="P229" s="677"/>
      <c r="Q229" s="665"/>
    </row>
    <row r="230" spans="1:17" ht="14.4" customHeight="1" x14ac:dyDescent="0.3">
      <c r="A230" s="660" t="s">
        <v>571</v>
      </c>
      <c r="B230" s="661" t="s">
        <v>4789</v>
      </c>
      <c r="C230" s="661" t="s">
        <v>4396</v>
      </c>
      <c r="D230" s="661" t="s">
        <v>4560</v>
      </c>
      <c r="E230" s="661" t="s">
        <v>4384</v>
      </c>
      <c r="F230" s="664">
        <v>35.75</v>
      </c>
      <c r="G230" s="664">
        <v>15637.23</v>
      </c>
      <c r="H230" s="664">
        <v>1</v>
      </c>
      <c r="I230" s="664">
        <v>437.40503496503493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571</v>
      </c>
      <c r="B231" s="661" t="s">
        <v>4789</v>
      </c>
      <c r="C231" s="661" t="s">
        <v>4396</v>
      </c>
      <c r="D231" s="661" t="s">
        <v>4561</v>
      </c>
      <c r="E231" s="661" t="s">
        <v>4384</v>
      </c>
      <c r="F231" s="664">
        <v>17.73</v>
      </c>
      <c r="G231" s="664">
        <v>38714.36</v>
      </c>
      <c r="H231" s="664">
        <v>1</v>
      </c>
      <c r="I231" s="664">
        <v>2183.551043429216</v>
      </c>
      <c r="J231" s="664"/>
      <c r="K231" s="664"/>
      <c r="L231" s="664"/>
      <c r="M231" s="664"/>
      <c r="N231" s="664"/>
      <c r="O231" s="664"/>
      <c r="P231" s="677"/>
      <c r="Q231" s="665"/>
    </row>
    <row r="232" spans="1:17" ht="14.4" customHeight="1" x14ac:dyDescent="0.3">
      <c r="A232" s="660" t="s">
        <v>571</v>
      </c>
      <c r="B232" s="661" t="s">
        <v>4789</v>
      </c>
      <c r="C232" s="661" t="s">
        <v>4396</v>
      </c>
      <c r="D232" s="661" t="s">
        <v>4562</v>
      </c>
      <c r="E232" s="661" t="s">
        <v>4522</v>
      </c>
      <c r="F232" s="664"/>
      <c r="G232" s="664"/>
      <c r="H232" s="664"/>
      <c r="I232" s="664"/>
      <c r="J232" s="664">
        <v>7.4499999999999993</v>
      </c>
      <c r="K232" s="664">
        <v>34533.85</v>
      </c>
      <c r="L232" s="664"/>
      <c r="M232" s="664">
        <v>4635.4161073825508</v>
      </c>
      <c r="N232" s="664">
        <v>1.87</v>
      </c>
      <c r="O232" s="664">
        <v>8228</v>
      </c>
      <c r="P232" s="677"/>
      <c r="Q232" s="665">
        <v>4400</v>
      </c>
    </row>
    <row r="233" spans="1:17" ht="14.4" customHeight="1" x14ac:dyDescent="0.3">
      <c r="A233" s="660" t="s">
        <v>571</v>
      </c>
      <c r="B233" s="661" t="s">
        <v>4789</v>
      </c>
      <c r="C233" s="661" t="s">
        <v>4396</v>
      </c>
      <c r="D233" s="661" t="s">
        <v>4563</v>
      </c>
      <c r="E233" s="661" t="s">
        <v>4522</v>
      </c>
      <c r="F233" s="664">
        <v>3.86</v>
      </c>
      <c r="G233" s="664">
        <v>8878</v>
      </c>
      <c r="H233" s="664">
        <v>1</v>
      </c>
      <c r="I233" s="664">
        <v>2300</v>
      </c>
      <c r="J233" s="664">
        <v>6.4</v>
      </c>
      <c r="K233" s="664">
        <v>14849.15</v>
      </c>
      <c r="L233" s="664">
        <v>1.6725782833971614</v>
      </c>
      <c r="M233" s="664">
        <v>2320.1796875</v>
      </c>
      <c r="N233" s="664"/>
      <c r="O233" s="664"/>
      <c r="P233" s="677"/>
      <c r="Q233" s="665"/>
    </row>
    <row r="234" spans="1:17" ht="14.4" customHeight="1" x14ac:dyDescent="0.3">
      <c r="A234" s="660" t="s">
        <v>571</v>
      </c>
      <c r="B234" s="661" t="s">
        <v>4789</v>
      </c>
      <c r="C234" s="661" t="s">
        <v>4396</v>
      </c>
      <c r="D234" s="661" t="s">
        <v>4588</v>
      </c>
      <c r="E234" s="661" t="s">
        <v>4589</v>
      </c>
      <c r="F234" s="664"/>
      <c r="G234" s="664"/>
      <c r="H234" s="664"/>
      <c r="I234" s="664"/>
      <c r="J234" s="664">
        <v>1.94</v>
      </c>
      <c r="K234" s="664">
        <v>8941.4599999999991</v>
      </c>
      <c r="L234" s="664"/>
      <c r="M234" s="664">
        <v>4609</v>
      </c>
      <c r="N234" s="664"/>
      <c r="O234" s="664"/>
      <c r="P234" s="677"/>
      <c r="Q234" s="665"/>
    </row>
    <row r="235" spans="1:17" ht="14.4" customHeight="1" x14ac:dyDescent="0.3">
      <c r="A235" s="660" t="s">
        <v>571</v>
      </c>
      <c r="B235" s="661" t="s">
        <v>4789</v>
      </c>
      <c r="C235" s="661" t="s">
        <v>4396</v>
      </c>
      <c r="D235" s="661" t="s">
        <v>4592</v>
      </c>
      <c r="E235" s="661" t="s">
        <v>4589</v>
      </c>
      <c r="F235" s="664"/>
      <c r="G235" s="664"/>
      <c r="H235" s="664"/>
      <c r="I235" s="664"/>
      <c r="J235" s="664">
        <v>12.75</v>
      </c>
      <c r="K235" s="664">
        <v>176280.18</v>
      </c>
      <c r="L235" s="664"/>
      <c r="M235" s="664">
        <v>13825.896470588235</v>
      </c>
      <c r="N235" s="664"/>
      <c r="O235" s="664"/>
      <c r="P235" s="677"/>
      <c r="Q235" s="665"/>
    </row>
    <row r="236" spans="1:17" ht="14.4" customHeight="1" x14ac:dyDescent="0.3">
      <c r="A236" s="660" t="s">
        <v>571</v>
      </c>
      <c r="B236" s="661" t="s">
        <v>4789</v>
      </c>
      <c r="C236" s="661" t="s">
        <v>4396</v>
      </c>
      <c r="D236" s="661" t="s">
        <v>4593</v>
      </c>
      <c r="E236" s="661" t="s">
        <v>4589</v>
      </c>
      <c r="F236" s="664"/>
      <c r="G236" s="664"/>
      <c r="H236" s="664"/>
      <c r="I236" s="664"/>
      <c r="J236" s="664">
        <v>5.0600000000000005</v>
      </c>
      <c r="K236" s="664">
        <v>6996.4199999999992</v>
      </c>
      <c r="L236" s="664"/>
      <c r="M236" s="664">
        <v>1382.6916996047428</v>
      </c>
      <c r="N236" s="664"/>
      <c r="O236" s="664"/>
      <c r="P236" s="677"/>
      <c r="Q236" s="665"/>
    </row>
    <row r="237" spans="1:17" ht="14.4" customHeight="1" x14ac:dyDescent="0.3">
      <c r="A237" s="660" t="s">
        <v>571</v>
      </c>
      <c r="B237" s="661" t="s">
        <v>4789</v>
      </c>
      <c r="C237" s="661" t="s">
        <v>4396</v>
      </c>
      <c r="D237" s="661" t="s">
        <v>4594</v>
      </c>
      <c r="E237" s="661" t="s">
        <v>1330</v>
      </c>
      <c r="F237" s="664"/>
      <c r="G237" s="664"/>
      <c r="H237" s="664"/>
      <c r="I237" s="664"/>
      <c r="J237" s="664">
        <v>5.3900000000000006</v>
      </c>
      <c r="K237" s="664">
        <v>6233.52</v>
      </c>
      <c r="L237" s="664"/>
      <c r="M237" s="664">
        <v>1156.4972170686456</v>
      </c>
      <c r="N237" s="664">
        <v>13.370000000000001</v>
      </c>
      <c r="O237" s="664">
        <v>14790.1</v>
      </c>
      <c r="P237" s="677"/>
      <c r="Q237" s="665">
        <v>1106.2154076290201</v>
      </c>
    </row>
    <row r="238" spans="1:17" ht="14.4" customHeight="1" x14ac:dyDescent="0.3">
      <c r="A238" s="660" t="s">
        <v>571</v>
      </c>
      <c r="B238" s="661" t="s">
        <v>4789</v>
      </c>
      <c r="C238" s="661" t="s">
        <v>4396</v>
      </c>
      <c r="D238" s="661" t="s">
        <v>4595</v>
      </c>
      <c r="E238" s="661" t="s">
        <v>1330</v>
      </c>
      <c r="F238" s="664"/>
      <c r="G238" s="664"/>
      <c r="H238" s="664"/>
      <c r="I238" s="664"/>
      <c r="J238" s="664">
        <v>9.7199999999999989</v>
      </c>
      <c r="K238" s="664">
        <v>3747.06</v>
      </c>
      <c r="L238" s="664"/>
      <c r="M238" s="664">
        <v>385.50000000000006</v>
      </c>
      <c r="N238" s="664">
        <v>14.27</v>
      </c>
      <c r="O238" s="664">
        <v>5261.9</v>
      </c>
      <c r="P238" s="677"/>
      <c r="Q238" s="665">
        <v>368.7386124737211</v>
      </c>
    </row>
    <row r="239" spans="1:17" ht="14.4" customHeight="1" x14ac:dyDescent="0.3">
      <c r="A239" s="660" t="s">
        <v>571</v>
      </c>
      <c r="B239" s="661" t="s">
        <v>4789</v>
      </c>
      <c r="C239" s="661" t="s">
        <v>4396</v>
      </c>
      <c r="D239" s="661" t="s">
        <v>4596</v>
      </c>
      <c r="E239" s="661" t="s">
        <v>1330</v>
      </c>
      <c r="F239" s="664"/>
      <c r="G239" s="664"/>
      <c r="H239" s="664"/>
      <c r="I239" s="664"/>
      <c r="J239" s="664">
        <v>5.3900000000000006</v>
      </c>
      <c r="K239" s="664">
        <v>692.61</v>
      </c>
      <c r="L239" s="664"/>
      <c r="M239" s="664">
        <v>128.49907235621521</v>
      </c>
      <c r="N239" s="664">
        <v>19.86</v>
      </c>
      <c r="O239" s="664">
        <v>2440.9</v>
      </c>
      <c r="P239" s="677"/>
      <c r="Q239" s="665">
        <v>122.90533736153073</v>
      </c>
    </row>
    <row r="240" spans="1:17" ht="14.4" customHeight="1" x14ac:dyDescent="0.3">
      <c r="A240" s="660" t="s">
        <v>571</v>
      </c>
      <c r="B240" s="661" t="s">
        <v>4789</v>
      </c>
      <c r="C240" s="661" t="s">
        <v>4396</v>
      </c>
      <c r="D240" s="661" t="s">
        <v>4597</v>
      </c>
      <c r="E240" s="661" t="s">
        <v>1330</v>
      </c>
      <c r="F240" s="664"/>
      <c r="G240" s="664"/>
      <c r="H240" s="664"/>
      <c r="I240" s="664"/>
      <c r="J240" s="664">
        <v>1.6800000000000002</v>
      </c>
      <c r="K240" s="664">
        <v>2590.56</v>
      </c>
      <c r="L240" s="664"/>
      <c r="M240" s="664">
        <v>1541.9999999999998</v>
      </c>
      <c r="N240" s="664">
        <v>1.6800000000000002</v>
      </c>
      <c r="O240" s="664">
        <v>2477.9300000000003</v>
      </c>
      <c r="P240" s="677"/>
      <c r="Q240" s="665">
        <v>1474.9583333333333</v>
      </c>
    </row>
    <row r="241" spans="1:17" ht="14.4" customHeight="1" x14ac:dyDescent="0.3">
      <c r="A241" s="660" t="s">
        <v>571</v>
      </c>
      <c r="B241" s="661" t="s">
        <v>4789</v>
      </c>
      <c r="C241" s="661" t="s">
        <v>4396</v>
      </c>
      <c r="D241" s="661" t="s">
        <v>4598</v>
      </c>
      <c r="E241" s="661" t="s">
        <v>4599</v>
      </c>
      <c r="F241" s="664"/>
      <c r="G241" s="664"/>
      <c r="H241" s="664"/>
      <c r="I241" s="664"/>
      <c r="J241" s="664">
        <v>8.6</v>
      </c>
      <c r="K241" s="664">
        <v>6434.57</v>
      </c>
      <c r="L241" s="664"/>
      <c r="M241" s="664">
        <v>748.20581395348836</v>
      </c>
      <c r="N241" s="664"/>
      <c r="O241" s="664"/>
      <c r="P241" s="677"/>
      <c r="Q241" s="665"/>
    </row>
    <row r="242" spans="1:17" ht="14.4" customHeight="1" x14ac:dyDescent="0.3">
      <c r="A242" s="660" t="s">
        <v>571</v>
      </c>
      <c r="B242" s="661" t="s">
        <v>4789</v>
      </c>
      <c r="C242" s="661" t="s">
        <v>4396</v>
      </c>
      <c r="D242" s="661" t="s">
        <v>4601</v>
      </c>
      <c r="E242" s="661" t="s">
        <v>4599</v>
      </c>
      <c r="F242" s="664"/>
      <c r="G242" s="664"/>
      <c r="H242" s="664"/>
      <c r="I242" s="664"/>
      <c r="J242" s="664">
        <v>38.68</v>
      </c>
      <c r="K242" s="664">
        <v>57881.03</v>
      </c>
      <c r="L242" s="664"/>
      <c r="M242" s="664">
        <v>1496.4071871768356</v>
      </c>
      <c r="N242" s="664"/>
      <c r="O242" s="664"/>
      <c r="P242" s="677"/>
      <c r="Q242" s="665"/>
    </row>
    <row r="243" spans="1:17" ht="14.4" customHeight="1" x14ac:dyDescent="0.3">
      <c r="A243" s="660" t="s">
        <v>571</v>
      </c>
      <c r="B243" s="661" t="s">
        <v>4789</v>
      </c>
      <c r="C243" s="661" t="s">
        <v>4396</v>
      </c>
      <c r="D243" s="661" t="s">
        <v>4803</v>
      </c>
      <c r="E243" s="661" t="s">
        <v>4804</v>
      </c>
      <c r="F243" s="664"/>
      <c r="G243" s="664"/>
      <c r="H243" s="664"/>
      <c r="I243" s="664"/>
      <c r="J243" s="664">
        <v>5.09</v>
      </c>
      <c r="K243" s="664">
        <v>3808.3500000000004</v>
      </c>
      <c r="L243" s="664"/>
      <c r="M243" s="664">
        <v>748.2023575638508</v>
      </c>
      <c r="N243" s="664"/>
      <c r="O243" s="664"/>
      <c r="P243" s="677"/>
      <c r="Q243" s="665"/>
    </row>
    <row r="244" spans="1:17" ht="14.4" customHeight="1" x14ac:dyDescent="0.3">
      <c r="A244" s="660" t="s">
        <v>571</v>
      </c>
      <c r="B244" s="661" t="s">
        <v>4789</v>
      </c>
      <c r="C244" s="661" t="s">
        <v>4396</v>
      </c>
      <c r="D244" s="661" t="s">
        <v>4805</v>
      </c>
      <c r="E244" s="661" t="s">
        <v>4804</v>
      </c>
      <c r="F244" s="664"/>
      <c r="G244" s="664"/>
      <c r="H244" s="664"/>
      <c r="I244" s="664"/>
      <c r="J244" s="664">
        <v>11.129999999999999</v>
      </c>
      <c r="K244" s="664">
        <v>16655.02</v>
      </c>
      <c r="L244" s="664"/>
      <c r="M244" s="664">
        <v>1496.4079065588501</v>
      </c>
      <c r="N244" s="664"/>
      <c r="O244" s="664"/>
      <c r="P244" s="677"/>
      <c r="Q244" s="665"/>
    </row>
    <row r="245" spans="1:17" ht="14.4" customHeight="1" x14ac:dyDescent="0.3">
      <c r="A245" s="660" t="s">
        <v>571</v>
      </c>
      <c r="B245" s="661" t="s">
        <v>4789</v>
      </c>
      <c r="C245" s="661" t="s">
        <v>4396</v>
      </c>
      <c r="D245" s="661" t="s">
        <v>4602</v>
      </c>
      <c r="E245" s="661" t="s">
        <v>1337</v>
      </c>
      <c r="F245" s="664"/>
      <c r="G245" s="664"/>
      <c r="H245" s="664"/>
      <c r="I245" s="664"/>
      <c r="J245" s="664"/>
      <c r="K245" s="664"/>
      <c r="L245" s="664"/>
      <c r="M245" s="664"/>
      <c r="N245" s="664">
        <v>1</v>
      </c>
      <c r="O245" s="664">
        <v>11310.81</v>
      </c>
      <c r="P245" s="677"/>
      <c r="Q245" s="665">
        <v>11310.81</v>
      </c>
    </row>
    <row r="246" spans="1:17" ht="14.4" customHeight="1" x14ac:dyDescent="0.3">
      <c r="A246" s="660" t="s">
        <v>571</v>
      </c>
      <c r="B246" s="661" t="s">
        <v>4789</v>
      </c>
      <c r="C246" s="661" t="s">
        <v>4396</v>
      </c>
      <c r="D246" s="661" t="s">
        <v>4606</v>
      </c>
      <c r="E246" s="661" t="s">
        <v>1402</v>
      </c>
      <c r="F246" s="664"/>
      <c r="G246" s="664"/>
      <c r="H246" s="664"/>
      <c r="I246" s="664"/>
      <c r="J246" s="664"/>
      <c r="K246" s="664"/>
      <c r="L246" s="664"/>
      <c r="M246" s="664"/>
      <c r="N246" s="664">
        <v>9.39</v>
      </c>
      <c r="O246" s="664">
        <v>22056.799999999999</v>
      </c>
      <c r="P246" s="677"/>
      <c r="Q246" s="665">
        <v>2348.9669861554844</v>
      </c>
    </row>
    <row r="247" spans="1:17" ht="14.4" customHeight="1" x14ac:dyDescent="0.3">
      <c r="A247" s="660" t="s">
        <v>571</v>
      </c>
      <c r="B247" s="661" t="s">
        <v>4789</v>
      </c>
      <c r="C247" s="661" t="s">
        <v>4396</v>
      </c>
      <c r="D247" s="661" t="s">
        <v>4607</v>
      </c>
      <c r="E247" s="661" t="s">
        <v>598</v>
      </c>
      <c r="F247" s="664"/>
      <c r="G247" s="664"/>
      <c r="H247" s="664"/>
      <c r="I247" s="664"/>
      <c r="J247" s="664"/>
      <c r="K247" s="664"/>
      <c r="L247" s="664"/>
      <c r="M247" s="664"/>
      <c r="N247" s="664">
        <v>14.83</v>
      </c>
      <c r="O247" s="664">
        <v>4673.3500000000004</v>
      </c>
      <c r="P247" s="677"/>
      <c r="Q247" s="665">
        <v>315.12811867835472</v>
      </c>
    </row>
    <row r="248" spans="1:17" ht="14.4" customHeight="1" x14ac:dyDescent="0.3">
      <c r="A248" s="660" t="s">
        <v>571</v>
      </c>
      <c r="B248" s="661" t="s">
        <v>4789</v>
      </c>
      <c r="C248" s="661" t="s">
        <v>4396</v>
      </c>
      <c r="D248" s="661" t="s">
        <v>4608</v>
      </c>
      <c r="E248" s="661" t="s">
        <v>598</v>
      </c>
      <c r="F248" s="664"/>
      <c r="G248" s="664"/>
      <c r="H248" s="664"/>
      <c r="I248" s="664"/>
      <c r="J248" s="664"/>
      <c r="K248" s="664"/>
      <c r="L248" s="664"/>
      <c r="M248" s="664"/>
      <c r="N248" s="664">
        <v>10.09</v>
      </c>
      <c r="O248" s="664">
        <v>15898.38</v>
      </c>
      <c r="P248" s="677"/>
      <c r="Q248" s="665">
        <v>1575.6570862239842</v>
      </c>
    </row>
    <row r="249" spans="1:17" ht="14.4" customHeight="1" x14ac:dyDescent="0.3">
      <c r="A249" s="660" t="s">
        <v>571</v>
      </c>
      <c r="B249" s="661" t="s">
        <v>4789</v>
      </c>
      <c r="C249" s="661" t="s">
        <v>4396</v>
      </c>
      <c r="D249" s="661" t="s">
        <v>4806</v>
      </c>
      <c r="E249" s="661" t="s">
        <v>4691</v>
      </c>
      <c r="F249" s="664"/>
      <c r="G249" s="664"/>
      <c r="H249" s="664"/>
      <c r="I249" s="664"/>
      <c r="J249" s="664"/>
      <c r="K249" s="664"/>
      <c r="L249" s="664"/>
      <c r="M249" s="664"/>
      <c r="N249" s="664">
        <v>0.9</v>
      </c>
      <c r="O249" s="664">
        <v>3741.42</v>
      </c>
      <c r="P249" s="677"/>
      <c r="Q249" s="665">
        <v>4157.1333333333332</v>
      </c>
    </row>
    <row r="250" spans="1:17" ht="14.4" customHeight="1" x14ac:dyDescent="0.3">
      <c r="A250" s="660" t="s">
        <v>571</v>
      </c>
      <c r="B250" s="661" t="s">
        <v>4789</v>
      </c>
      <c r="C250" s="661" t="s">
        <v>4396</v>
      </c>
      <c r="D250" s="661" t="s">
        <v>4609</v>
      </c>
      <c r="E250" s="661" t="s">
        <v>2644</v>
      </c>
      <c r="F250" s="664"/>
      <c r="G250" s="664"/>
      <c r="H250" s="664"/>
      <c r="I250" s="664"/>
      <c r="J250" s="664"/>
      <c r="K250" s="664"/>
      <c r="L250" s="664"/>
      <c r="M250" s="664"/>
      <c r="N250" s="664">
        <v>24.15</v>
      </c>
      <c r="O250" s="664">
        <v>7420.76</v>
      </c>
      <c r="P250" s="677"/>
      <c r="Q250" s="665">
        <v>307.27784679089029</v>
      </c>
    </row>
    <row r="251" spans="1:17" ht="14.4" customHeight="1" x14ac:dyDescent="0.3">
      <c r="A251" s="660" t="s">
        <v>571</v>
      </c>
      <c r="B251" s="661" t="s">
        <v>4789</v>
      </c>
      <c r="C251" s="661" t="s">
        <v>4396</v>
      </c>
      <c r="D251" s="661" t="s">
        <v>4610</v>
      </c>
      <c r="E251" s="661" t="s">
        <v>2644</v>
      </c>
      <c r="F251" s="664"/>
      <c r="G251" s="664"/>
      <c r="H251" s="664"/>
      <c r="I251" s="664"/>
      <c r="J251" s="664"/>
      <c r="K251" s="664"/>
      <c r="L251" s="664"/>
      <c r="M251" s="664"/>
      <c r="N251" s="664">
        <v>5.6099999999999994</v>
      </c>
      <c r="O251" s="664">
        <v>4309.6000000000004</v>
      </c>
      <c r="P251" s="677"/>
      <c r="Q251" s="665">
        <v>768.1996434937613</v>
      </c>
    </row>
    <row r="252" spans="1:17" ht="14.4" customHeight="1" x14ac:dyDescent="0.3">
      <c r="A252" s="660" t="s">
        <v>571</v>
      </c>
      <c r="B252" s="661" t="s">
        <v>4789</v>
      </c>
      <c r="C252" s="661" t="s">
        <v>4396</v>
      </c>
      <c r="D252" s="661" t="s">
        <v>4613</v>
      </c>
      <c r="E252" s="661" t="s">
        <v>1369</v>
      </c>
      <c r="F252" s="664"/>
      <c r="G252" s="664"/>
      <c r="H252" s="664"/>
      <c r="I252" s="664"/>
      <c r="J252" s="664"/>
      <c r="K252" s="664"/>
      <c r="L252" s="664"/>
      <c r="M252" s="664"/>
      <c r="N252" s="664">
        <v>160.93</v>
      </c>
      <c r="O252" s="664">
        <v>86694.53</v>
      </c>
      <c r="P252" s="677"/>
      <c r="Q252" s="665">
        <v>538.70956316410854</v>
      </c>
    </row>
    <row r="253" spans="1:17" ht="14.4" customHeight="1" x14ac:dyDescent="0.3">
      <c r="A253" s="660" t="s">
        <v>571</v>
      </c>
      <c r="B253" s="661" t="s">
        <v>4789</v>
      </c>
      <c r="C253" s="661" t="s">
        <v>4396</v>
      </c>
      <c r="D253" s="661" t="s">
        <v>4619</v>
      </c>
      <c r="E253" s="661" t="s">
        <v>1402</v>
      </c>
      <c r="F253" s="664"/>
      <c r="G253" s="664"/>
      <c r="H253" s="664"/>
      <c r="I253" s="664"/>
      <c r="J253" s="664"/>
      <c r="K253" s="664"/>
      <c r="L253" s="664"/>
      <c r="M253" s="664"/>
      <c r="N253" s="664">
        <v>6.78</v>
      </c>
      <c r="O253" s="664">
        <v>4777.7300000000005</v>
      </c>
      <c r="P253" s="677"/>
      <c r="Q253" s="665">
        <v>704.67994100294993</v>
      </c>
    </row>
    <row r="254" spans="1:17" ht="14.4" customHeight="1" x14ac:dyDescent="0.3">
      <c r="A254" s="660" t="s">
        <v>571</v>
      </c>
      <c r="B254" s="661" t="s">
        <v>4789</v>
      </c>
      <c r="C254" s="661" t="s">
        <v>4396</v>
      </c>
      <c r="D254" s="661" t="s">
        <v>4620</v>
      </c>
      <c r="E254" s="661" t="s">
        <v>2532</v>
      </c>
      <c r="F254" s="664"/>
      <c r="G254" s="664"/>
      <c r="H254" s="664"/>
      <c r="I254" s="664"/>
      <c r="J254" s="664"/>
      <c r="K254" s="664"/>
      <c r="L254" s="664"/>
      <c r="M254" s="664"/>
      <c r="N254" s="664">
        <v>15.32</v>
      </c>
      <c r="O254" s="664">
        <v>134508.53</v>
      </c>
      <c r="P254" s="677"/>
      <c r="Q254" s="665">
        <v>8779.9301566579634</v>
      </c>
    </row>
    <row r="255" spans="1:17" ht="14.4" customHeight="1" x14ac:dyDescent="0.3">
      <c r="A255" s="660" t="s">
        <v>571</v>
      </c>
      <c r="B255" s="661" t="s">
        <v>4789</v>
      </c>
      <c r="C255" s="661" t="s">
        <v>4396</v>
      </c>
      <c r="D255" s="661" t="s">
        <v>4620</v>
      </c>
      <c r="E255" s="661" t="s">
        <v>4621</v>
      </c>
      <c r="F255" s="664"/>
      <c r="G255" s="664"/>
      <c r="H255" s="664"/>
      <c r="I255" s="664"/>
      <c r="J255" s="664"/>
      <c r="K255" s="664"/>
      <c r="L255" s="664"/>
      <c r="M255" s="664"/>
      <c r="N255" s="664">
        <v>0</v>
      </c>
      <c r="O255" s="664">
        <v>0</v>
      </c>
      <c r="P255" s="677"/>
      <c r="Q255" s="665"/>
    </row>
    <row r="256" spans="1:17" ht="14.4" customHeight="1" x14ac:dyDescent="0.3">
      <c r="A256" s="660" t="s">
        <v>571</v>
      </c>
      <c r="B256" s="661" t="s">
        <v>4789</v>
      </c>
      <c r="C256" s="661" t="s">
        <v>4396</v>
      </c>
      <c r="D256" s="661" t="s">
        <v>4622</v>
      </c>
      <c r="E256" s="661" t="s">
        <v>1402</v>
      </c>
      <c r="F256" s="664"/>
      <c r="G256" s="664"/>
      <c r="H256" s="664"/>
      <c r="I256" s="664"/>
      <c r="J256" s="664"/>
      <c r="K256" s="664"/>
      <c r="L256" s="664"/>
      <c r="M256" s="664"/>
      <c r="N256" s="664">
        <v>20.89</v>
      </c>
      <c r="O256" s="664">
        <v>73604.799999999988</v>
      </c>
      <c r="P256" s="677"/>
      <c r="Q256" s="665">
        <v>3523.4466251795111</v>
      </c>
    </row>
    <row r="257" spans="1:17" ht="14.4" customHeight="1" x14ac:dyDescent="0.3">
      <c r="A257" s="660" t="s">
        <v>571</v>
      </c>
      <c r="B257" s="661" t="s">
        <v>4789</v>
      </c>
      <c r="C257" s="661" t="s">
        <v>4396</v>
      </c>
      <c r="D257" s="661" t="s">
        <v>4807</v>
      </c>
      <c r="E257" s="661" t="s">
        <v>4808</v>
      </c>
      <c r="F257" s="664"/>
      <c r="G257" s="664"/>
      <c r="H257" s="664"/>
      <c r="I257" s="664"/>
      <c r="J257" s="664"/>
      <c r="K257" s="664"/>
      <c r="L257" s="664"/>
      <c r="M257" s="664"/>
      <c r="N257" s="664">
        <v>1</v>
      </c>
      <c r="O257" s="664">
        <v>978.86</v>
      </c>
      <c r="P257" s="677"/>
      <c r="Q257" s="665">
        <v>978.86</v>
      </c>
    </row>
    <row r="258" spans="1:17" ht="14.4" customHeight="1" x14ac:dyDescent="0.3">
      <c r="A258" s="660" t="s">
        <v>571</v>
      </c>
      <c r="B258" s="661" t="s">
        <v>4789</v>
      </c>
      <c r="C258" s="661" t="s">
        <v>4396</v>
      </c>
      <c r="D258" s="661" t="s">
        <v>4809</v>
      </c>
      <c r="E258" s="661" t="s">
        <v>4810</v>
      </c>
      <c r="F258" s="664"/>
      <c r="G258" s="664"/>
      <c r="H258" s="664"/>
      <c r="I258" s="664"/>
      <c r="J258" s="664"/>
      <c r="K258" s="664"/>
      <c r="L258" s="664"/>
      <c r="M258" s="664"/>
      <c r="N258" s="664">
        <v>1</v>
      </c>
      <c r="O258" s="664">
        <v>3915.43</v>
      </c>
      <c r="P258" s="677"/>
      <c r="Q258" s="665">
        <v>3915.43</v>
      </c>
    </row>
    <row r="259" spans="1:17" ht="14.4" customHeight="1" x14ac:dyDescent="0.3">
      <c r="A259" s="660" t="s">
        <v>571</v>
      </c>
      <c r="B259" s="661" t="s">
        <v>4789</v>
      </c>
      <c r="C259" s="661" t="s">
        <v>4627</v>
      </c>
      <c r="D259" s="661" t="s">
        <v>4628</v>
      </c>
      <c r="E259" s="661" t="s">
        <v>4629</v>
      </c>
      <c r="F259" s="664">
        <v>122</v>
      </c>
      <c r="G259" s="664">
        <v>223633.84000000003</v>
      </c>
      <c r="H259" s="664">
        <v>1</v>
      </c>
      <c r="I259" s="664">
        <v>1833.0642622950822</v>
      </c>
      <c r="J259" s="664">
        <v>117</v>
      </c>
      <c r="K259" s="664">
        <v>218272.86000000002</v>
      </c>
      <c r="L259" s="664">
        <v>0.97602786769658822</v>
      </c>
      <c r="M259" s="664">
        <v>1865.5800000000002</v>
      </c>
      <c r="N259" s="664">
        <v>149</v>
      </c>
      <c r="O259" s="664">
        <v>277971.42000000004</v>
      </c>
      <c r="P259" s="677">
        <v>1.2429756605708688</v>
      </c>
      <c r="Q259" s="665">
        <v>1865.5800000000004</v>
      </c>
    </row>
    <row r="260" spans="1:17" ht="14.4" customHeight="1" x14ac:dyDescent="0.3">
      <c r="A260" s="660" t="s">
        <v>571</v>
      </c>
      <c r="B260" s="661" t="s">
        <v>4789</v>
      </c>
      <c r="C260" s="661" t="s">
        <v>4627</v>
      </c>
      <c r="D260" s="661" t="s">
        <v>4811</v>
      </c>
      <c r="E260" s="661" t="s">
        <v>4812</v>
      </c>
      <c r="F260" s="664"/>
      <c r="G260" s="664"/>
      <c r="H260" s="664"/>
      <c r="I260" s="664"/>
      <c r="J260" s="664">
        <v>1</v>
      </c>
      <c r="K260" s="664">
        <v>2728.71</v>
      </c>
      <c r="L260" s="664"/>
      <c r="M260" s="664">
        <v>2728.71</v>
      </c>
      <c r="N260" s="664"/>
      <c r="O260" s="664"/>
      <c r="P260" s="677"/>
      <c r="Q260" s="665"/>
    </row>
    <row r="261" spans="1:17" ht="14.4" customHeight="1" x14ac:dyDescent="0.3">
      <c r="A261" s="660" t="s">
        <v>571</v>
      </c>
      <c r="B261" s="661" t="s">
        <v>4789</v>
      </c>
      <c r="C261" s="661" t="s">
        <v>4627</v>
      </c>
      <c r="D261" s="661" t="s">
        <v>4813</v>
      </c>
      <c r="E261" s="661" t="s">
        <v>4814</v>
      </c>
      <c r="F261" s="664">
        <v>5</v>
      </c>
      <c r="G261" s="664">
        <v>47140.229999999996</v>
      </c>
      <c r="H261" s="664">
        <v>1</v>
      </c>
      <c r="I261" s="664">
        <v>9428.0459999999985</v>
      </c>
      <c r="J261" s="664">
        <v>2</v>
      </c>
      <c r="K261" s="664">
        <v>19372.2</v>
      </c>
      <c r="L261" s="664">
        <v>0.41094835557654263</v>
      </c>
      <c r="M261" s="664">
        <v>9686.1</v>
      </c>
      <c r="N261" s="664">
        <v>6</v>
      </c>
      <c r="O261" s="664">
        <v>58116.600000000006</v>
      </c>
      <c r="P261" s="677">
        <v>1.232845066729628</v>
      </c>
      <c r="Q261" s="665">
        <v>9686.1</v>
      </c>
    </row>
    <row r="262" spans="1:17" ht="14.4" customHeight="1" x14ac:dyDescent="0.3">
      <c r="A262" s="660" t="s">
        <v>571</v>
      </c>
      <c r="B262" s="661" t="s">
        <v>4789</v>
      </c>
      <c r="C262" s="661" t="s">
        <v>4627</v>
      </c>
      <c r="D262" s="661" t="s">
        <v>4815</v>
      </c>
      <c r="E262" s="661" t="s">
        <v>4816</v>
      </c>
      <c r="F262" s="664">
        <v>6</v>
      </c>
      <c r="G262" s="664">
        <v>5370.12</v>
      </c>
      <c r="H262" s="664">
        <v>1</v>
      </c>
      <c r="I262" s="664">
        <v>895.02</v>
      </c>
      <c r="J262" s="664"/>
      <c r="K262" s="664"/>
      <c r="L262" s="664"/>
      <c r="M262" s="664"/>
      <c r="N262" s="664"/>
      <c r="O262" s="664"/>
      <c r="P262" s="677"/>
      <c r="Q262" s="665"/>
    </row>
    <row r="263" spans="1:17" ht="14.4" customHeight="1" x14ac:dyDescent="0.3">
      <c r="A263" s="660" t="s">
        <v>571</v>
      </c>
      <c r="B263" s="661" t="s">
        <v>4789</v>
      </c>
      <c r="C263" s="661" t="s">
        <v>4637</v>
      </c>
      <c r="D263" s="661" t="s">
        <v>4817</v>
      </c>
      <c r="E263" s="661" t="s">
        <v>4818</v>
      </c>
      <c r="F263" s="664">
        <v>1923</v>
      </c>
      <c r="G263" s="664">
        <v>1976875</v>
      </c>
      <c r="H263" s="664">
        <v>1</v>
      </c>
      <c r="I263" s="664">
        <v>1028.0161206448258</v>
      </c>
      <c r="J263" s="664">
        <v>2177</v>
      </c>
      <c r="K263" s="664">
        <v>2174986</v>
      </c>
      <c r="L263" s="664">
        <v>1.1002142269996837</v>
      </c>
      <c r="M263" s="664">
        <v>999.07487367937529</v>
      </c>
      <c r="N263" s="664">
        <v>2015</v>
      </c>
      <c r="O263" s="664">
        <v>2066984</v>
      </c>
      <c r="P263" s="677">
        <v>1.0455815365159657</v>
      </c>
      <c r="Q263" s="665">
        <v>1025.7985111662531</v>
      </c>
    </row>
    <row r="264" spans="1:17" ht="14.4" customHeight="1" x14ac:dyDescent="0.3">
      <c r="A264" s="660" t="s">
        <v>571</v>
      </c>
      <c r="B264" s="661" t="s">
        <v>4789</v>
      </c>
      <c r="C264" s="661" t="s">
        <v>4637</v>
      </c>
      <c r="D264" s="661" t="s">
        <v>4638</v>
      </c>
      <c r="E264" s="661" t="s">
        <v>4639</v>
      </c>
      <c r="F264" s="664">
        <v>8</v>
      </c>
      <c r="G264" s="664">
        <v>2216</v>
      </c>
      <c r="H264" s="664">
        <v>1</v>
      </c>
      <c r="I264" s="664">
        <v>277</v>
      </c>
      <c r="J264" s="664">
        <v>18</v>
      </c>
      <c r="K264" s="664">
        <v>4986</v>
      </c>
      <c r="L264" s="664">
        <v>2.25</v>
      </c>
      <c r="M264" s="664">
        <v>277</v>
      </c>
      <c r="N264" s="664">
        <v>6</v>
      </c>
      <c r="O264" s="664">
        <v>1679</v>
      </c>
      <c r="P264" s="677">
        <v>0.75767148014440433</v>
      </c>
      <c r="Q264" s="665">
        <v>279.83333333333331</v>
      </c>
    </row>
    <row r="265" spans="1:17" ht="14.4" customHeight="1" x14ac:dyDescent="0.3">
      <c r="A265" s="660" t="s">
        <v>571</v>
      </c>
      <c r="B265" s="661" t="s">
        <v>4789</v>
      </c>
      <c r="C265" s="661" t="s">
        <v>4637</v>
      </c>
      <c r="D265" s="661" t="s">
        <v>4644</v>
      </c>
      <c r="E265" s="661" t="s">
        <v>4645</v>
      </c>
      <c r="F265" s="664">
        <v>85</v>
      </c>
      <c r="G265" s="664">
        <v>15725</v>
      </c>
      <c r="H265" s="664">
        <v>1</v>
      </c>
      <c r="I265" s="664">
        <v>185</v>
      </c>
      <c r="J265" s="664">
        <v>76</v>
      </c>
      <c r="K265" s="664">
        <v>14060</v>
      </c>
      <c r="L265" s="664">
        <v>0.89411764705882357</v>
      </c>
      <c r="M265" s="664">
        <v>185</v>
      </c>
      <c r="N265" s="664">
        <v>107</v>
      </c>
      <c r="O265" s="664">
        <v>20217</v>
      </c>
      <c r="P265" s="677">
        <v>1.2856597774244833</v>
      </c>
      <c r="Q265" s="665">
        <v>188.94392523364485</v>
      </c>
    </row>
    <row r="266" spans="1:17" ht="14.4" customHeight="1" x14ac:dyDescent="0.3">
      <c r="A266" s="660" t="s">
        <v>571</v>
      </c>
      <c r="B266" s="661" t="s">
        <v>4789</v>
      </c>
      <c r="C266" s="661" t="s">
        <v>4637</v>
      </c>
      <c r="D266" s="661" t="s">
        <v>4819</v>
      </c>
      <c r="E266" s="661" t="s">
        <v>4820</v>
      </c>
      <c r="F266" s="664">
        <v>0</v>
      </c>
      <c r="G266" s="664">
        <v>0</v>
      </c>
      <c r="H266" s="664"/>
      <c r="I266" s="664"/>
      <c r="J266" s="664">
        <v>0</v>
      </c>
      <c r="K266" s="664">
        <v>0</v>
      </c>
      <c r="L266" s="664"/>
      <c r="M266" s="664"/>
      <c r="N266" s="664">
        <v>0</v>
      </c>
      <c r="O266" s="664">
        <v>0</v>
      </c>
      <c r="P266" s="677"/>
      <c r="Q266" s="665"/>
    </row>
    <row r="267" spans="1:17" ht="14.4" customHeight="1" x14ac:dyDescent="0.3">
      <c r="A267" s="660" t="s">
        <v>571</v>
      </c>
      <c r="B267" s="661" t="s">
        <v>4789</v>
      </c>
      <c r="C267" s="661" t="s">
        <v>4637</v>
      </c>
      <c r="D267" s="661" t="s">
        <v>4821</v>
      </c>
      <c r="E267" s="661" t="s">
        <v>4822</v>
      </c>
      <c r="F267" s="664">
        <v>2026</v>
      </c>
      <c r="G267" s="664">
        <v>0</v>
      </c>
      <c r="H267" s="664"/>
      <c r="I267" s="664">
        <v>0</v>
      </c>
      <c r="J267" s="664">
        <v>1891</v>
      </c>
      <c r="K267" s="664">
        <v>0</v>
      </c>
      <c r="L267" s="664"/>
      <c r="M267" s="664">
        <v>0</v>
      </c>
      <c r="N267" s="664">
        <v>2085</v>
      </c>
      <c r="O267" s="664">
        <v>0</v>
      </c>
      <c r="P267" s="677"/>
      <c r="Q267" s="665">
        <v>0</v>
      </c>
    </row>
    <row r="268" spans="1:17" ht="14.4" customHeight="1" x14ac:dyDescent="0.3">
      <c r="A268" s="660" t="s">
        <v>571</v>
      </c>
      <c r="B268" s="661" t="s">
        <v>4789</v>
      </c>
      <c r="C268" s="661" t="s">
        <v>4637</v>
      </c>
      <c r="D268" s="661" t="s">
        <v>4654</v>
      </c>
      <c r="E268" s="661" t="s">
        <v>4655</v>
      </c>
      <c r="F268" s="664">
        <v>27</v>
      </c>
      <c r="G268" s="664">
        <v>0</v>
      </c>
      <c r="H268" s="664"/>
      <c r="I268" s="664">
        <v>0</v>
      </c>
      <c r="J268" s="664"/>
      <c r="K268" s="664"/>
      <c r="L268" s="664"/>
      <c r="M268" s="664"/>
      <c r="N268" s="664"/>
      <c r="O268" s="664"/>
      <c r="P268" s="677"/>
      <c r="Q268" s="665"/>
    </row>
    <row r="269" spans="1:17" ht="14.4" customHeight="1" x14ac:dyDescent="0.3">
      <c r="A269" s="660" t="s">
        <v>571</v>
      </c>
      <c r="B269" s="661" t="s">
        <v>4789</v>
      </c>
      <c r="C269" s="661" t="s">
        <v>4637</v>
      </c>
      <c r="D269" s="661" t="s">
        <v>4656</v>
      </c>
      <c r="E269" s="661" t="s">
        <v>4657</v>
      </c>
      <c r="F269" s="664">
        <v>38</v>
      </c>
      <c r="G269" s="664">
        <v>0</v>
      </c>
      <c r="H269" s="664"/>
      <c r="I269" s="664">
        <v>0</v>
      </c>
      <c r="J269" s="664">
        <v>17</v>
      </c>
      <c r="K269" s="664">
        <v>0</v>
      </c>
      <c r="L269" s="664"/>
      <c r="M269" s="664">
        <v>0</v>
      </c>
      <c r="N269" s="664">
        <v>31</v>
      </c>
      <c r="O269" s="664">
        <v>0</v>
      </c>
      <c r="P269" s="677"/>
      <c r="Q269" s="665">
        <v>0</v>
      </c>
    </row>
    <row r="270" spans="1:17" ht="14.4" customHeight="1" x14ac:dyDescent="0.3">
      <c r="A270" s="660" t="s">
        <v>571</v>
      </c>
      <c r="B270" s="661" t="s">
        <v>4789</v>
      </c>
      <c r="C270" s="661" t="s">
        <v>4637</v>
      </c>
      <c r="D270" s="661" t="s">
        <v>4658</v>
      </c>
      <c r="E270" s="661" t="s">
        <v>4659</v>
      </c>
      <c r="F270" s="664">
        <v>2029</v>
      </c>
      <c r="G270" s="664">
        <v>211006</v>
      </c>
      <c r="H270" s="664">
        <v>1</v>
      </c>
      <c r="I270" s="664">
        <v>103.99507146377526</v>
      </c>
      <c r="J270" s="664">
        <v>1912</v>
      </c>
      <c r="K270" s="664">
        <v>198848</v>
      </c>
      <c r="L270" s="664">
        <v>0.94238078538051051</v>
      </c>
      <c r="M270" s="664">
        <v>104</v>
      </c>
      <c r="N270" s="664">
        <v>1803</v>
      </c>
      <c r="O270" s="664">
        <v>191091</v>
      </c>
      <c r="P270" s="677">
        <v>0.9056187975697374</v>
      </c>
      <c r="Q270" s="665">
        <v>105.98502495840266</v>
      </c>
    </row>
    <row r="271" spans="1:17" ht="14.4" customHeight="1" x14ac:dyDescent="0.3">
      <c r="A271" s="660" t="s">
        <v>571</v>
      </c>
      <c r="B271" s="661" t="s">
        <v>4789</v>
      </c>
      <c r="C271" s="661" t="s">
        <v>4637</v>
      </c>
      <c r="D271" s="661" t="s">
        <v>4823</v>
      </c>
      <c r="E271" s="661" t="s">
        <v>4824</v>
      </c>
      <c r="F271" s="664">
        <v>1727</v>
      </c>
      <c r="G271" s="664">
        <v>0</v>
      </c>
      <c r="H271" s="664"/>
      <c r="I271" s="664">
        <v>0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571</v>
      </c>
      <c r="B272" s="661" t="s">
        <v>4789</v>
      </c>
      <c r="C272" s="661" t="s">
        <v>4637</v>
      </c>
      <c r="D272" s="661" t="s">
        <v>4725</v>
      </c>
      <c r="E272" s="661" t="s">
        <v>4726</v>
      </c>
      <c r="F272" s="664">
        <v>49</v>
      </c>
      <c r="G272" s="664">
        <v>16023</v>
      </c>
      <c r="H272" s="664">
        <v>1</v>
      </c>
      <c r="I272" s="664">
        <v>327</v>
      </c>
      <c r="J272" s="664">
        <v>88</v>
      </c>
      <c r="K272" s="664">
        <v>28776</v>
      </c>
      <c r="L272" s="664">
        <v>1.7959183673469388</v>
      </c>
      <c r="M272" s="664">
        <v>327</v>
      </c>
      <c r="N272" s="664">
        <v>47</v>
      </c>
      <c r="O272" s="664">
        <v>15555</v>
      </c>
      <c r="P272" s="677">
        <v>0.97079198651937837</v>
      </c>
      <c r="Q272" s="665">
        <v>330.95744680851061</v>
      </c>
    </row>
    <row r="273" spans="1:17" ht="14.4" customHeight="1" x14ac:dyDescent="0.3">
      <c r="A273" s="660" t="s">
        <v>571</v>
      </c>
      <c r="B273" s="661" t="s">
        <v>4789</v>
      </c>
      <c r="C273" s="661" t="s">
        <v>4637</v>
      </c>
      <c r="D273" s="661" t="s">
        <v>4825</v>
      </c>
      <c r="E273" s="661" t="s">
        <v>4826</v>
      </c>
      <c r="F273" s="664">
        <v>28</v>
      </c>
      <c r="G273" s="664">
        <v>18060</v>
      </c>
      <c r="H273" s="664">
        <v>1</v>
      </c>
      <c r="I273" s="664">
        <v>645</v>
      </c>
      <c r="J273" s="664">
        <v>30</v>
      </c>
      <c r="K273" s="664">
        <v>19350</v>
      </c>
      <c r="L273" s="664">
        <v>1.0714285714285714</v>
      </c>
      <c r="M273" s="664">
        <v>645</v>
      </c>
      <c r="N273" s="664">
        <v>23</v>
      </c>
      <c r="O273" s="664">
        <v>15013</v>
      </c>
      <c r="P273" s="677">
        <v>0.83128460686600225</v>
      </c>
      <c r="Q273" s="665">
        <v>652.73913043478262</v>
      </c>
    </row>
    <row r="274" spans="1:17" ht="14.4" customHeight="1" x14ac:dyDescent="0.3">
      <c r="A274" s="660" t="s">
        <v>571</v>
      </c>
      <c r="B274" s="661" t="s">
        <v>4789</v>
      </c>
      <c r="C274" s="661" t="s">
        <v>4637</v>
      </c>
      <c r="D274" s="661" t="s">
        <v>4672</v>
      </c>
      <c r="E274" s="661" t="s">
        <v>4673</v>
      </c>
      <c r="F274" s="664">
        <v>609</v>
      </c>
      <c r="G274" s="664">
        <v>199149</v>
      </c>
      <c r="H274" s="664">
        <v>1</v>
      </c>
      <c r="I274" s="664">
        <v>327.00985221674875</v>
      </c>
      <c r="J274" s="664">
        <v>582</v>
      </c>
      <c r="K274" s="664">
        <v>190314</v>
      </c>
      <c r="L274" s="664">
        <v>0.9556362321678743</v>
      </c>
      <c r="M274" s="664">
        <v>327</v>
      </c>
      <c r="N274" s="664">
        <v>664</v>
      </c>
      <c r="O274" s="664">
        <v>219771</v>
      </c>
      <c r="P274" s="677">
        <v>1.1035506078363437</v>
      </c>
      <c r="Q274" s="665">
        <v>330.98042168674698</v>
      </c>
    </row>
    <row r="275" spans="1:17" ht="14.4" customHeight="1" x14ac:dyDescent="0.3">
      <c r="A275" s="660" t="s">
        <v>571</v>
      </c>
      <c r="B275" s="661" t="s">
        <v>4789</v>
      </c>
      <c r="C275" s="661" t="s">
        <v>4637</v>
      </c>
      <c r="D275" s="661" t="s">
        <v>4676</v>
      </c>
      <c r="E275" s="661" t="s">
        <v>4677</v>
      </c>
      <c r="F275" s="664">
        <v>79</v>
      </c>
      <c r="G275" s="664">
        <v>50954</v>
      </c>
      <c r="H275" s="664">
        <v>1</v>
      </c>
      <c r="I275" s="664">
        <v>644.98734177215192</v>
      </c>
      <c r="J275" s="664">
        <v>79</v>
      </c>
      <c r="K275" s="664">
        <v>50955</v>
      </c>
      <c r="L275" s="664">
        <v>1.0000196255446088</v>
      </c>
      <c r="M275" s="664">
        <v>645</v>
      </c>
      <c r="N275" s="664">
        <v>84</v>
      </c>
      <c r="O275" s="664">
        <v>54850</v>
      </c>
      <c r="P275" s="677">
        <v>1.0764611217961297</v>
      </c>
      <c r="Q275" s="665">
        <v>652.97619047619048</v>
      </c>
    </row>
    <row r="276" spans="1:17" ht="14.4" customHeight="1" x14ac:dyDescent="0.3">
      <c r="A276" s="660" t="s">
        <v>571</v>
      </c>
      <c r="B276" s="661" t="s">
        <v>4789</v>
      </c>
      <c r="C276" s="661" t="s">
        <v>4637</v>
      </c>
      <c r="D276" s="661" t="s">
        <v>4827</v>
      </c>
      <c r="E276" s="661" t="s">
        <v>4828</v>
      </c>
      <c r="F276" s="664">
        <v>54</v>
      </c>
      <c r="G276" s="664">
        <v>0</v>
      </c>
      <c r="H276" s="664"/>
      <c r="I276" s="664">
        <v>0</v>
      </c>
      <c r="J276" s="664">
        <v>134</v>
      </c>
      <c r="K276" s="664">
        <v>0</v>
      </c>
      <c r="L276" s="664"/>
      <c r="M276" s="664">
        <v>0</v>
      </c>
      <c r="N276" s="664">
        <v>63</v>
      </c>
      <c r="O276" s="664">
        <v>0</v>
      </c>
      <c r="P276" s="677"/>
      <c r="Q276" s="665">
        <v>0</v>
      </c>
    </row>
    <row r="277" spans="1:17" ht="14.4" customHeight="1" x14ac:dyDescent="0.3">
      <c r="A277" s="660" t="s">
        <v>571</v>
      </c>
      <c r="B277" s="661" t="s">
        <v>4789</v>
      </c>
      <c r="C277" s="661" t="s">
        <v>4637</v>
      </c>
      <c r="D277" s="661" t="s">
        <v>4829</v>
      </c>
      <c r="E277" s="661" t="s">
        <v>4830</v>
      </c>
      <c r="F277" s="664">
        <v>850</v>
      </c>
      <c r="G277" s="664">
        <v>409680</v>
      </c>
      <c r="H277" s="664">
        <v>1</v>
      </c>
      <c r="I277" s="664">
        <v>481.97647058823532</v>
      </c>
      <c r="J277" s="664">
        <v>811</v>
      </c>
      <c r="K277" s="664">
        <v>390902</v>
      </c>
      <c r="L277" s="664">
        <v>0.95416422573716075</v>
      </c>
      <c r="M277" s="664">
        <v>482</v>
      </c>
      <c r="N277" s="664">
        <v>697</v>
      </c>
      <c r="O277" s="664">
        <v>344274</v>
      </c>
      <c r="P277" s="677">
        <v>0.84034856473345054</v>
      </c>
      <c r="Q277" s="665">
        <v>493.93687230989957</v>
      </c>
    </row>
    <row r="278" spans="1:17" ht="14.4" customHeight="1" x14ac:dyDescent="0.3">
      <c r="A278" s="660" t="s">
        <v>571</v>
      </c>
      <c r="B278" s="661" t="s">
        <v>4831</v>
      </c>
      <c r="C278" s="661" t="s">
        <v>4637</v>
      </c>
      <c r="D278" s="661" t="s">
        <v>4823</v>
      </c>
      <c r="E278" s="661" t="s">
        <v>4824</v>
      </c>
      <c r="F278" s="664">
        <v>67</v>
      </c>
      <c r="G278" s="664">
        <v>0</v>
      </c>
      <c r="H278" s="664"/>
      <c r="I278" s="664">
        <v>0</v>
      </c>
      <c r="J278" s="664"/>
      <c r="K278" s="664"/>
      <c r="L278" s="664"/>
      <c r="M278" s="664"/>
      <c r="N278" s="664"/>
      <c r="O278" s="664"/>
      <c r="P278" s="677"/>
      <c r="Q278" s="665"/>
    </row>
    <row r="279" spans="1:17" ht="14.4" customHeight="1" x14ac:dyDescent="0.3">
      <c r="A279" s="660" t="s">
        <v>571</v>
      </c>
      <c r="B279" s="661" t="s">
        <v>4832</v>
      </c>
      <c r="C279" s="661" t="s">
        <v>4637</v>
      </c>
      <c r="D279" s="661" t="s">
        <v>619</v>
      </c>
      <c r="E279" s="661" t="s">
        <v>4833</v>
      </c>
      <c r="F279" s="664">
        <v>1</v>
      </c>
      <c r="G279" s="664">
        <v>2370</v>
      </c>
      <c r="H279" s="664">
        <v>1</v>
      </c>
      <c r="I279" s="664">
        <v>2370</v>
      </c>
      <c r="J279" s="664"/>
      <c r="K279" s="664"/>
      <c r="L279" s="664"/>
      <c r="M279" s="664"/>
      <c r="N279" s="664"/>
      <c r="O279" s="664"/>
      <c r="P279" s="677"/>
      <c r="Q279" s="665"/>
    </row>
    <row r="280" spans="1:17" ht="14.4" customHeight="1" x14ac:dyDescent="0.3">
      <c r="A280" s="660" t="s">
        <v>4834</v>
      </c>
      <c r="B280" s="661" t="s">
        <v>4682</v>
      </c>
      <c r="C280" s="661" t="s">
        <v>4637</v>
      </c>
      <c r="D280" s="661" t="s">
        <v>4646</v>
      </c>
      <c r="E280" s="661" t="s">
        <v>4647</v>
      </c>
      <c r="F280" s="664"/>
      <c r="G280" s="664"/>
      <c r="H280" s="664"/>
      <c r="I280" s="664"/>
      <c r="J280" s="664">
        <v>2</v>
      </c>
      <c r="K280" s="664">
        <v>68</v>
      </c>
      <c r="L280" s="664"/>
      <c r="M280" s="664">
        <v>34</v>
      </c>
      <c r="N280" s="664"/>
      <c r="O280" s="664"/>
      <c r="P280" s="677"/>
      <c r="Q280" s="665"/>
    </row>
    <row r="281" spans="1:17" ht="14.4" customHeight="1" x14ac:dyDescent="0.3">
      <c r="A281" s="660" t="s">
        <v>4835</v>
      </c>
      <c r="B281" s="661" t="s">
        <v>4395</v>
      </c>
      <c r="C281" s="661" t="s">
        <v>4396</v>
      </c>
      <c r="D281" s="661" t="s">
        <v>4456</v>
      </c>
      <c r="E281" s="661" t="s">
        <v>4457</v>
      </c>
      <c r="F281" s="664"/>
      <c r="G281" s="664"/>
      <c r="H281" s="664"/>
      <c r="I281" s="664"/>
      <c r="J281" s="664"/>
      <c r="K281" s="664"/>
      <c r="L281" s="664"/>
      <c r="M281" s="664"/>
      <c r="N281" s="664">
        <v>0</v>
      </c>
      <c r="O281" s="664">
        <v>0</v>
      </c>
      <c r="P281" s="677"/>
      <c r="Q281" s="665"/>
    </row>
    <row r="282" spans="1:17" ht="14.4" customHeight="1" x14ac:dyDescent="0.3">
      <c r="A282" s="660" t="s">
        <v>4835</v>
      </c>
      <c r="B282" s="661" t="s">
        <v>4395</v>
      </c>
      <c r="C282" s="661" t="s">
        <v>4396</v>
      </c>
      <c r="D282" s="661" t="s">
        <v>4456</v>
      </c>
      <c r="E282" s="661" t="s">
        <v>2501</v>
      </c>
      <c r="F282" s="664"/>
      <c r="G282" s="664"/>
      <c r="H282" s="664"/>
      <c r="I282" s="664"/>
      <c r="J282" s="664"/>
      <c r="K282" s="664"/>
      <c r="L282" s="664"/>
      <c r="M282" s="664"/>
      <c r="N282" s="664">
        <v>5</v>
      </c>
      <c r="O282" s="664">
        <v>29396.85</v>
      </c>
      <c r="P282" s="677"/>
      <c r="Q282" s="665">
        <v>5879.37</v>
      </c>
    </row>
    <row r="283" spans="1:17" ht="14.4" customHeight="1" x14ac:dyDescent="0.3">
      <c r="A283" s="660" t="s">
        <v>4835</v>
      </c>
      <c r="B283" s="661" t="s">
        <v>4395</v>
      </c>
      <c r="C283" s="661" t="s">
        <v>4637</v>
      </c>
      <c r="D283" s="661" t="s">
        <v>4652</v>
      </c>
      <c r="E283" s="661" t="s">
        <v>4653</v>
      </c>
      <c r="F283" s="664">
        <v>1</v>
      </c>
      <c r="G283" s="664">
        <v>163</v>
      </c>
      <c r="H283" s="664">
        <v>1</v>
      </c>
      <c r="I283" s="664">
        <v>163</v>
      </c>
      <c r="J283" s="664"/>
      <c r="K283" s="664"/>
      <c r="L283" s="664"/>
      <c r="M283" s="664"/>
      <c r="N283" s="664">
        <v>2</v>
      </c>
      <c r="O283" s="664">
        <v>330</v>
      </c>
      <c r="P283" s="677">
        <v>2.0245398773006134</v>
      </c>
      <c r="Q283" s="665">
        <v>165</v>
      </c>
    </row>
    <row r="284" spans="1:17" ht="14.4" customHeight="1" x14ac:dyDescent="0.3">
      <c r="A284" s="660" t="s">
        <v>4835</v>
      </c>
      <c r="B284" s="661" t="s">
        <v>4395</v>
      </c>
      <c r="C284" s="661" t="s">
        <v>4637</v>
      </c>
      <c r="D284" s="661" t="s">
        <v>4656</v>
      </c>
      <c r="E284" s="661" t="s">
        <v>4657</v>
      </c>
      <c r="F284" s="664"/>
      <c r="G284" s="664"/>
      <c r="H284" s="664"/>
      <c r="I284" s="664"/>
      <c r="J284" s="664"/>
      <c r="K284" s="664"/>
      <c r="L284" s="664"/>
      <c r="M284" s="664"/>
      <c r="N284" s="664">
        <v>2</v>
      </c>
      <c r="O284" s="664">
        <v>0</v>
      </c>
      <c r="P284" s="677"/>
      <c r="Q284" s="665">
        <v>0</v>
      </c>
    </row>
    <row r="285" spans="1:17" ht="14.4" customHeight="1" x14ac:dyDescent="0.3">
      <c r="A285" s="660" t="s">
        <v>4835</v>
      </c>
      <c r="B285" s="661" t="s">
        <v>4395</v>
      </c>
      <c r="C285" s="661" t="s">
        <v>4637</v>
      </c>
      <c r="D285" s="661" t="s">
        <v>4658</v>
      </c>
      <c r="E285" s="661" t="s">
        <v>4659</v>
      </c>
      <c r="F285" s="664"/>
      <c r="G285" s="664"/>
      <c r="H285" s="664"/>
      <c r="I285" s="664"/>
      <c r="J285" s="664"/>
      <c r="K285" s="664"/>
      <c r="L285" s="664"/>
      <c r="M285" s="664"/>
      <c r="N285" s="664">
        <v>1</v>
      </c>
      <c r="O285" s="664">
        <v>106</v>
      </c>
      <c r="P285" s="677"/>
      <c r="Q285" s="665">
        <v>106</v>
      </c>
    </row>
    <row r="286" spans="1:17" ht="14.4" customHeight="1" x14ac:dyDescent="0.3">
      <c r="A286" s="660" t="s">
        <v>4835</v>
      </c>
      <c r="B286" s="661" t="s">
        <v>4682</v>
      </c>
      <c r="C286" s="661" t="s">
        <v>4630</v>
      </c>
      <c r="D286" s="661" t="s">
        <v>4697</v>
      </c>
      <c r="E286" s="661" t="s">
        <v>4698</v>
      </c>
      <c r="F286" s="664"/>
      <c r="G286" s="664"/>
      <c r="H286" s="664"/>
      <c r="I286" s="664"/>
      <c r="J286" s="664">
        <v>1</v>
      </c>
      <c r="K286" s="664">
        <v>2011.4</v>
      </c>
      <c r="L286" s="664"/>
      <c r="M286" s="664">
        <v>2011.4</v>
      </c>
      <c r="N286" s="664">
        <v>1</v>
      </c>
      <c r="O286" s="664">
        <v>2011.4</v>
      </c>
      <c r="P286" s="677"/>
      <c r="Q286" s="665">
        <v>2011.4</v>
      </c>
    </row>
    <row r="287" spans="1:17" ht="14.4" customHeight="1" x14ac:dyDescent="0.3">
      <c r="A287" s="660" t="s">
        <v>4835</v>
      </c>
      <c r="B287" s="661" t="s">
        <v>4682</v>
      </c>
      <c r="C287" s="661" t="s">
        <v>4637</v>
      </c>
      <c r="D287" s="661" t="s">
        <v>4646</v>
      </c>
      <c r="E287" s="661" t="s">
        <v>4647</v>
      </c>
      <c r="F287" s="664">
        <v>1</v>
      </c>
      <c r="G287" s="664">
        <v>34</v>
      </c>
      <c r="H287" s="664">
        <v>1</v>
      </c>
      <c r="I287" s="664">
        <v>34</v>
      </c>
      <c r="J287" s="664">
        <v>1</v>
      </c>
      <c r="K287" s="664">
        <v>34</v>
      </c>
      <c r="L287" s="664">
        <v>1</v>
      </c>
      <c r="M287" s="664">
        <v>34</v>
      </c>
      <c r="N287" s="664"/>
      <c r="O287" s="664"/>
      <c r="P287" s="677"/>
      <c r="Q287" s="665"/>
    </row>
    <row r="288" spans="1:17" ht="14.4" customHeight="1" x14ac:dyDescent="0.3">
      <c r="A288" s="660" t="s">
        <v>4835</v>
      </c>
      <c r="B288" s="661" t="s">
        <v>4682</v>
      </c>
      <c r="C288" s="661" t="s">
        <v>4637</v>
      </c>
      <c r="D288" s="661" t="s">
        <v>4719</v>
      </c>
      <c r="E288" s="661" t="s">
        <v>4720</v>
      </c>
      <c r="F288" s="664"/>
      <c r="G288" s="664"/>
      <c r="H288" s="664"/>
      <c r="I288" s="664"/>
      <c r="J288" s="664">
        <v>1</v>
      </c>
      <c r="K288" s="664">
        <v>674</v>
      </c>
      <c r="L288" s="664"/>
      <c r="M288" s="664">
        <v>674</v>
      </c>
      <c r="N288" s="664">
        <v>1</v>
      </c>
      <c r="O288" s="664">
        <v>690</v>
      </c>
      <c r="P288" s="677"/>
      <c r="Q288" s="665">
        <v>690</v>
      </c>
    </row>
    <row r="289" spans="1:17" ht="14.4" customHeight="1" x14ac:dyDescent="0.3">
      <c r="A289" s="660" t="s">
        <v>4835</v>
      </c>
      <c r="B289" s="661" t="s">
        <v>4682</v>
      </c>
      <c r="C289" s="661" t="s">
        <v>4637</v>
      </c>
      <c r="D289" s="661" t="s">
        <v>4660</v>
      </c>
      <c r="E289" s="661" t="s">
        <v>4661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0</v>
      </c>
      <c r="P289" s="677"/>
      <c r="Q289" s="665">
        <v>0</v>
      </c>
    </row>
    <row r="290" spans="1:17" ht="14.4" customHeight="1" x14ac:dyDescent="0.3">
      <c r="A290" s="660" t="s">
        <v>4835</v>
      </c>
      <c r="B290" s="661" t="s">
        <v>4682</v>
      </c>
      <c r="C290" s="661" t="s">
        <v>4637</v>
      </c>
      <c r="D290" s="661" t="s">
        <v>4725</v>
      </c>
      <c r="E290" s="661" t="s">
        <v>4726</v>
      </c>
      <c r="F290" s="664"/>
      <c r="G290" s="664"/>
      <c r="H290" s="664"/>
      <c r="I290" s="664"/>
      <c r="J290" s="664">
        <v>2</v>
      </c>
      <c r="K290" s="664">
        <v>654</v>
      </c>
      <c r="L290" s="664"/>
      <c r="M290" s="664">
        <v>327</v>
      </c>
      <c r="N290" s="664">
        <v>1</v>
      </c>
      <c r="O290" s="664">
        <v>331</v>
      </c>
      <c r="P290" s="677"/>
      <c r="Q290" s="665">
        <v>331</v>
      </c>
    </row>
    <row r="291" spans="1:17" ht="14.4" customHeight="1" x14ac:dyDescent="0.3">
      <c r="A291" s="660" t="s">
        <v>4835</v>
      </c>
      <c r="B291" s="661" t="s">
        <v>4682</v>
      </c>
      <c r="C291" s="661" t="s">
        <v>4637</v>
      </c>
      <c r="D291" s="661" t="s">
        <v>4733</v>
      </c>
      <c r="E291" s="661" t="s">
        <v>4734</v>
      </c>
      <c r="F291" s="664"/>
      <c r="G291" s="664"/>
      <c r="H291" s="664"/>
      <c r="I291" s="664"/>
      <c r="J291" s="664">
        <v>1</v>
      </c>
      <c r="K291" s="664">
        <v>1888</v>
      </c>
      <c r="L291" s="664"/>
      <c r="M291" s="664">
        <v>1888</v>
      </c>
      <c r="N291" s="664">
        <v>1</v>
      </c>
      <c r="O291" s="664">
        <v>1896</v>
      </c>
      <c r="P291" s="677"/>
      <c r="Q291" s="665">
        <v>1896</v>
      </c>
    </row>
    <row r="292" spans="1:17" ht="14.4" customHeight="1" x14ac:dyDescent="0.3">
      <c r="A292" s="660" t="s">
        <v>4836</v>
      </c>
      <c r="B292" s="661" t="s">
        <v>4395</v>
      </c>
      <c r="C292" s="661" t="s">
        <v>4637</v>
      </c>
      <c r="D292" s="661" t="s">
        <v>4652</v>
      </c>
      <c r="E292" s="661" t="s">
        <v>4653</v>
      </c>
      <c r="F292" s="664"/>
      <c r="G292" s="664"/>
      <c r="H292" s="664"/>
      <c r="I292" s="664"/>
      <c r="J292" s="664">
        <v>2</v>
      </c>
      <c r="K292" s="664">
        <v>326</v>
      </c>
      <c r="L292" s="664"/>
      <c r="M292" s="664">
        <v>163</v>
      </c>
      <c r="N292" s="664">
        <v>1</v>
      </c>
      <c r="O292" s="664">
        <v>165</v>
      </c>
      <c r="P292" s="677"/>
      <c r="Q292" s="665">
        <v>165</v>
      </c>
    </row>
    <row r="293" spans="1:17" ht="14.4" customHeight="1" x14ac:dyDescent="0.3">
      <c r="A293" s="660" t="s">
        <v>4837</v>
      </c>
      <c r="B293" s="661" t="s">
        <v>4395</v>
      </c>
      <c r="C293" s="661" t="s">
        <v>4637</v>
      </c>
      <c r="D293" s="661" t="s">
        <v>4646</v>
      </c>
      <c r="E293" s="661" t="s">
        <v>4647</v>
      </c>
      <c r="F293" s="664"/>
      <c r="G293" s="664"/>
      <c r="H293" s="664"/>
      <c r="I293" s="664"/>
      <c r="J293" s="664">
        <v>1</v>
      </c>
      <c r="K293" s="664">
        <v>34</v>
      </c>
      <c r="L293" s="664"/>
      <c r="M293" s="664">
        <v>34</v>
      </c>
      <c r="N293" s="664"/>
      <c r="O293" s="664"/>
      <c r="P293" s="677"/>
      <c r="Q293" s="665"/>
    </row>
    <row r="294" spans="1:17" ht="14.4" customHeight="1" x14ac:dyDescent="0.3">
      <c r="A294" s="660" t="s">
        <v>4837</v>
      </c>
      <c r="B294" s="661" t="s">
        <v>4395</v>
      </c>
      <c r="C294" s="661" t="s">
        <v>4637</v>
      </c>
      <c r="D294" s="661" t="s">
        <v>4676</v>
      </c>
      <c r="E294" s="661" t="s">
        <v>4677</v>
      </c>
      <c r="F294" s="664"/>
      <c r="G294" s="664"/>
      <c r="H294" s="664"/>
      <c r="I294" s="664"/>
      <c r="J294" s="664">
        <v>1</v>
      </c>
      <c r="K294" s="664">
        <v>645</v>
      </c>
      <c r="L294" s="664"/>
      <c r="M294" s="664">
        <v>645</v>
      </c>
      <c r="N294" s="664"/>
      <c r="O294" s="664"/>
      <c r="P294" s="677"/>
      <c r="Q294" s="665"/>
    </row>
    <row r="295" spans="1:17" ht="14.4" customHeight="1" x14ac:dyDescent="0.3">
      <c r="A295" s="660" t="s">
        <v>4837</v>
      </c>
      <c r="B295" s="661" t="s">
        <v>4395</v>
      </c>
      <c r="C295" s="661" t="s">
        <v>4637</v>
      </c>
      <c r="D295" s="661" t="s">
        <v>4678</v>
      </c>
      <c r="E295" s="661" t="s">
        <v>4679</v>
      </c>
      <c r="F295" s="664">
        <v>3</v>
      </c>
      <c r="G295" s="664">
        <v>336</v>
      </c>
      <c r="H295" s="664">
        <v>1</v>
      </c>
      <c r="I295" s="664">
        <v>112</v>
      </c>
      <c r="J295" s="664"/>
      <c r="K295" s="664"/>
      <c r="L295" s="664"/>
      <c r="M295" s="664"/>
      <c r="N295" s="664"/>
      <c r="O295" s="664"/>
      <c r="P295" s="677"/>
      <c r="Q295" s="665"/>
    </row>
    <row r="296" spans="1:17" ht="14.4" customHeight="1" x14ac:dyDescent="0.3">
      <c r="A296" s="660" t="s">
        <v>4837</v>
      </c>
      <c r="B296" s="661" t="s">
        <v>4682</v>
      </c>
      <c r="C296" s="661" t="s">
        <v>4637</v>
      </c>
      <c r="D296" s="661" t="s">
        <v>4646</v>
      </c>
      <c r="E296" s="661" t="s">
        <v>4647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35</v>
      </c>
      <c r="P296" s="677"/>
      <c r="Q296" s="665">
        <v>35</v>
      </c>
    </row>
    <row r="297" spans="1:17" ht="14.4" customHeight="1" x14ac:dyDescent="0.3">
      <c r="A297" s="660" t="s">
        <v>4837</v>
      </c>
      <c r="B297" s="661" t="s">
        <v>4682</v>
      </c>
      <c r="C297" s="661" t="s">
        <v>4637</v>
      </c>
      <c r="D297" s="661" t="s">
        <v>4703</v>
      </c>
      <c r="E297" s="661" t="s">
        <v>4704</v>
      </c>
      <c r="F297" s="664">
        <v>2</v>
      </c>
      <c r="G297" s="664">
        <v>326</v>
      </c>
      <c r="H297" s="664">
        <v>1</v>
      </c>
      <c r="I297" s="664">
        <v>163</v>
      </c>
      <c r="J297" s="664"/>
      <c r="K297" s="664"/>
      <c r="L297" s="664"/>
      <c r="M297" s="664"/>
      <c r="N297" s="664"/>
      <c r="O297" s="664"/>
      <c r="P297" s="677"/>
      <c r="Q297" s="665"/>
    </row>
    <row r="298" spans="1:17" ht="14.4" customHeight="1" x14ac:dyDescent="0.3">
      <c r="A298" s="660" t="s">
        <v>4838</v>
      </c>
      <c r="B298" s="661" t="s">
        <v>4682</v>
      </c>
      <c r="C298" s="661" t="s">
        <v>4637</v>
      </c>
      <c r="D298" s="661" t="s">
        <v>4646</v>
      </c>
      <c r="E298" s="661" t="s">
        <v>4647</v>
      </c>
      <c r="F298" s="664">
        <v>1</v>
      </c>
      <c r="G298" s="664">
        <v>34</v>
      </c>
      <c r="H298" s="664">
        <v>1</v>
      </c>
      <c r="I298" s="664">
        <v>34</v>
      </c>
      <c r="J298" s="664"/>
      <c r="K298" s="664"/>
      <c r="L298" s="664"/>
      <c r="M298" s="664"/>
      <c r="N298" s="664"/>
      <c r="O298" s="664"/>
      <c r="P298" s="677"/>
      <c r="Q298" s="665"/>
    </row>
    <row r="299" spans="1:17" ht="14.4" customHeight="1" x14ac:dyDescent="0.3">
      <c r="A299" s="660" t="s">
        <v>4838</v>
      </c>
      <c r="B299" s="661" t="s">
        <v>4682</v>
      </c>
      <c r="C299" s="661" t="s">
        <v>4637</v>
      </c>
      <c r="D299" s="661" t="s">
        <v>4707</v>
      </c>
      <c r="E299" s="661" t="s">
        <v>4708</v>
      </c>
      <c r="F299" s="664">
        <v>7</v>
      </c>
      <c r="G299" s="664">
        <v>4942</v>
      </c>
      <c r="H299" s="664">
        <v>1</v>
      </c>
      <c r="I299" s="664">
        <v>706</v>
      </c>
      <c r="J299" s="664"/>
      <c r="K299" s="664"/>
      <c r="L299" s="664"/>
      <c r="M299" s="664"/>
      <c r="N299" s="664"/>
      <c r="O299" s="664"/>
      <c r="P299" s="677"/>
      <c r="Q299" s="665"/>
    </row>
    <row r="300" spans="1:17" ht="14.4" customHeight="1" x14ac:dyDescent="0.3">
      <c r="A300" s="660" t="s">
        <v>4839</v>
      </c>
      <c r="B300" s="661" t="s">
        <v>4682</v>
      </c>
      <c r="C300" s="661" t="s">
        <v>4630</v>
      </c>
      <c r="D300" s="661" t="s">
        <v>4693</v>
      </c>
      <c r="E300" s="661" t="s">
        <v>4694</v>
      </c>
      <c r="F300" s="664"/>
      <c r="G300" s="664"/>
      <c r="H300" s="664"/>
      <c r="I300" s="664"/>
      <c r="J300" s="664"/>
      <c r="K300" s="664"/>
      <c r="L300" s="664"/>
      <c r="M300" s="664"/>
      <c r="N300" s="664">
        <v>1</v>
      </c>
      <c r="O300" s="664">
        <v>710.6</v>
      </c>
      <c r="P300" s="677"/>
      <c r="Q300" s="665">
        <v>710.6</v>
      </c>
    </row>
    <row r="301" spans="1:17" ht="14.4" customHeight="1" x14ac:dyDescent="0.3">
      <c r="A301" s="660" t="s">
        <v>4839</v>
      </c>
      <c r="B301" s="661" t="s">
        <v>4682</v>
      </c>
      <c r="C301" s="661" t="s">
        <v>4630</v>
      </c>
      <c r="D301" s="661" t="s">
        <v>4697</v>
      </c>
      <c r="E301" s="661" t="s">
        <v>4698</v>
      </c>
      <c r="F301" s="664"/>
      <c r="G301" s="664"/>
      <c r="H301" s="664"/>
      <c r="I301" s="664"/>
      <c r="J301" s="664">
        <v>2</v>
      </c>
      <c r="K301" s="664">
        <v>4022.8</v>
      </c>
      <c r="L301" s="664"/>
      <c r="M301" s="664">
        <v>2011.4</v>
      </c>
      <c r="N301" s="664"/>
      <c r="O301" s="664"/>
      <c r="P301" s="677"/>
      <c r="Q301" s="665"/>
    </row>
    <row r="302" spans="1:17" ht="14.4" customHeight="1" x14ac:dyDescent="0.3">
      <c r="A302" s="660" t="s">
        <v>4839</v>
      </c>
      <c r="B302" s="661" t="s">
        <v>4682</v>
      </c>
      <c r="C302" s="661" t="s">
        <v>4637</v>
      </c>
      <c r="D302" s="661" t="s">
        <v>4646</v>
      </c>
      <c r="E302" s="661" t="s">
        <v>4647</v>
      </c>
      <c r="F302" s="664">
        <v>2</v>
      </c>
      <c r="G302" s="664">
        <v>68</v>
      </c>
      <c r="H302" s="664">
        <v>1</v>
      </c>
      <c r="I302" s="664">
        <v>34</v>
      </c>
      <c r="J302" s="664">
        <v>1</v>
      </c>
      <c r="K302" s="664">
        <v>34</v>
      </c>
      <c r="L302" s="664">
        <v>0.5</v>
      </c>
      <c r="M302" s="664">
        <v>34</v>
      </c>
      <c r="N302" s="664">
        <v>3</v>
      </c>
      <c r="O302" s="664">
        <v>105</v>
      </c>
      <c r="P302" s="677">
        <v>1.5441176470588236</v>
      </c>
      <c r="Q302" s="665">
        <v>35</v>
      </c>
    </row>
    <row r="303" spans="1:17" ht="14.4" customHeight="1" x14ac:dyDescent="0.3">
      <c r="A303" s="660" t="s">
        <v>4839</v>
      </c>
      <c r="B303" s="661" t="s">
        <v>4682</v>
      </c>
      <c r="C303" s="661" t="s">
        <v>4637</v>
      </c>
      <c r="D303" s="661" t="s">
        <v>4703</v>
      </c>
      <c r="E303" s="661" t="s">
        <v>4704</v>
      </c>
      <c r="F303" s="664">
        <v>3</v>
      </c>
      <c r="G303" s="664">
        <v>489</v>
      </c>
      <c r="H303" s="664">
        <v>1</v>
      </c>
      <c r="I303" s="664">
        <v>163</v>
      </c>
      <c r="J303" s="664"/>
      <c r="K303" s="664"/>
      <c r="L303" s="664"/>
      <c r="M303" s="664"/>
      <c r="N303" s="664">
        <v>1</v>
      </c>
      <c r="O303" s="664">
        <v>165</v>
      </c>
      <c r="P303" s="677">
        <v>0.33742331288343558</v>
      </c>
      <c r="Q303" s="665">
        <v>165</v>
      </c>
    </row>
    <row r="304" spans="1:17" ht="14.4" customHeight="1" x14ac:dyDescent="0.3">
      <c r="A304" s="660" t="s">
        <v>4839</v>
      </c>
      <c r="B304" s="661" t="s">
        <v>4682</v>
      </c>
      <c r="C304" s="661" t="s">
        <v>4637</v>
      </c>
      <c r="D304" s="661" t="s">
        <v>4705</v>
      </c>
      <c r="E304" s="661" t="s">
        <v>4706</v>
      </c>
      <c r="F304" s="664">
        <v>2</v>
      </c>
      <c r="G304" s="664">
        <v>2372</v>
      </c>
      <c r="H304" s="664">
        <v>1</v>
      </c>
      <c r="I304" s="664">
        <v>1186</v>
      </c>
      <c r="J304" s="664">
        <v>2</v>
      </c>
      <c r="K304" s="664">
        <v>2372</v>
      </c>
      <c r="L304" s="664">
        <v>1</v>
      </c>
      <c r="M304" s="664">
        <v>1186</v>
      </c>
      <c r="N304" s="664">
        <v>1</v>
      </c>
      <c r="O304" s="664">
        <v>1194</v>
      </c>
      <c r="P304" s="677">
        <v>0.50337268128161894</v>
      </c>
      <c r="Q304" s="665">
        <v>1194</v>
      </c>
    </row>
    <row r="305" spans="1:17" ht="14.4" customHeight="1" x14ac:dyDescent="0.3">
      <c r="A305" s="660" t="s">
        <v>4839</v>
      </c>
      <c r="B305" s="661" t="s">
        <v>4682</v>
      </c>
      <c r="C305" s="661" t="s">
        <v>4637</v>
      </c>
      <c r="D305" s="661" t="s">
        <v>4707</v>
      </c>
      <c r="E305" s="661" t="s">
        <v>4708</v>
      </c>
      <c r="F305" s="664">
        <v>16</v>
      </c>
      <c r="G305" s="664">
        <v>11296</v>
      </c>
      <c r="H305" s="664">
        <v>1</v>
      </c>
      <c r="I305" s="664">
        <v>706</v>
      </c>
      <c r="J305" s="664">
        <v>115</v>
      </c>
      <c r="K305" s="664">
        <v>81190</v>
      </c>
      <c r="L305" s="664">
        <v>7.1875</v>
      </c>
      <c r="M305" s="664">
        <v>706</v>
      </c>
      <c r="N305" s="664">
        <v>35</v>
      </c>
      <c r="O305" s="664">
        <v>24745</v>
      </c>
      <c r="P305" s="677">
        <v>2.1905984419263458</v>
      </c>
      <c r="Q305" s="665">
        <v>707</v>
      </c>
    </row>
    <row r="306" spans="1:17" ht="14.4" customHeight="1" x14ac:dyDescent="0.3">
      <c r="A306" s="660" t="s">
        <v>4839</v>
      </c>
      <c r="B306" s="661" t="s">
        <v>4682</v>
      </c>
      <c r="C306" s="661" t="s">
        <v>4637</v>
      </c>
      <c r="D306" s="661" t="s">
        <v>4715</v>
      </c>
      <c r="E306" s="661" t="s">
        <v>4716</v>
      </c>
      <c r="F306" s="664"/>
      <c r="G306" s="664"/>
      <c r="H306" s="664"/>
      <c r="I306" s="664"/>
      <c r="J306" s="664">
        <v>11</v>
      </c>
      <c r="K306" s="664">
        <v>1364</v>
      </c>
      <c r="L306" s="664"/>
      <c r="M306" s="664">
        <v>124</v>
      </c>
      <c r="N306" s="664"/>
      <c r="O306" s="664"/>
      <c r="P306" s="677"/>
      <c r="Q306" s="665"/>
    </row>
    <row r="307" spans="1:17" ht="14.4" customHeight="1" x14ac:dyDescent="0.3">
      <c r="A307" s="660" t="s">
        <v>4839</v>
      </c>
      <c r="B307" s="661" t="s">
        <v>4682</v>
      </c>
      <c r="C307" s="661" t="s">
        <v>4637</v>
      </c>
      <c r="D307" s="661" t="s">
        <v>4719</v>
      </c>
      <c r="E307" s="661" t="s">
        <v>4720</v>
      </c>
      <c r="F307" s="664">
        <v>1</v>
      </c>
      <c r="G307" s="664">
        <v>674</v>
      </c>
      <c r="H307" s="664">
        <v>1</v>
      </c>
      <c r="I307" s="664">
        <v>674</v>
      </c>
      <c r="J307" s="664">
        <v>2</v>
      </c>
      <c r="K307" s="664">
        <v>1348</v>
      </c>
      <c r="L307" s="664">
        <v>2</v>
      </c>
      <c r="M307" s="664">
        <v>674</v>
      </c>
      <c r="N307" s="664">
        <v>1</v>
      </c>
      <c r="O307" s="664">
        <v>690</v>
      </c>
      <c r="P307" s="677">
        <v>1.0237388724035608</v>
      </c>
      <c r="Q307" s="665">
        <v>690</v>
      </c>
    </row>
    <row r="308" spans="1:17" ht="14.4" customHeight="1" x14ac:dyDescent="0.3">
      <c r="A308" s="660" t="s">
        <v>4839</v>
      </c>
      <c r="B308" s="661" t="s">
        <v>4682</v>
      </c>
      <c r="C308" s="661" t="s">
        <v>4637</v>
      </c>
      <c r="D308" s="661" t="s">
        <v>4721</v>
      </c>
      <c r="E308" s="661" t="s">
        <v>4722</v>
      </c>
      <c r="F308" s="664"/>
      <c r="G308" s="664"/>
      <c r="H308" s="664"/>
      <c r="I308" s="664"/>
      <c r="J308" s="664">
        <v>10</v>
      </c>
      <c r="K308" s="664">
        <v>8680</v>
      </c>
      <c r="L308" s="664"/>
      <c r="M308" s="664">
        <v>868</v>
      </c>
      <c r="N308" s="664"/>
      <c r="O308" s="664"/>
      <c r="P308" s="677"/>
      <c r="Q308" s="665"/>
    </row>
    <row r="309" spans="1:17" ht="14.4" customHeight="1" x14ac:dyDescent="0.3">
      <c r="A309" s="660" t="s">
        <v>4839</v>
      </c>
      <c r="B309" s="661" t="s">
        <v>4682</v>
      </c>
      <c r="C309" s="661" t="s">
        <v>4637</v>
      </c>
      <c r="D309" s="661" t="s">
        <v>4660</v>
      </c>
      <c r="E309" s="661" t="s">
        <v>4661</v>
      </c>
      <c r="F309" s="664"/>
      <c r="G309" s="664"/>
      <c r="H309" s="664"/>
      <c r="I309" s="664"/>
      <c r="J309" s="664"/>
      <c r="K309" s="664"/>
      <c r="L309" s="664"/>
      <c r="M309" s="664"/>
      <c r="N309" s="664">
        <v>1</v>
      </c>
      <c r="O309" s="664">
        <v>0</v>
      </c>
      <c r="P309" s="677"/>
      <c r="Q309" s="665">
        <v>0</v>
      </c>
    </row>
    <row r="310" spans="1:17" ht="14.4" customHeight="1" x14ac:dyDescent="0.3">
      <c r="A310" s="660" t="s">
        <v>4839</v>
      </c>
      <c r="B310" s="661" t="s">
        <v>4682</v>
      </c>
      <c r="C310" s="661" t="s">
        <v>4637</v>
      </c>
      <c r="D310" s="661" t="s">
        <v>4725</v>
      </c>
      <c r="E310" s="661" t="s">
        <v>4726</v>
      </c>
      <c r="F310" s="664"/>
      <c r="G310" s="664"/>
      <c r="H310" s="664"/>
      <c r="I310" s="664"/>
      <c r="J310" s="664">
        <v>2</v>
      </c>
      <c r="K310" s="664">
        <v>654</v>
      </c>
      <c r="L310" s="664"/>
      <c r="M310" s="664">
        <v>327</v>
      </c>
      <c r="N310" s="664">
        <v>1</v>
      </c>
      <c r="O310" s="664">
        <v>331</v>
      </c>
      <c r="P310" s="677"/>
      <c r="Q310" s="665">
        <v>331</v>
      </c>
    </row>
    <row r="311" spans="1:17" ht="14.4" customHeight="1" x14ac:dyDescent="0.3">
      <c r="A311" s="660" t="s">
        <v>4839</v>
      </c>
      <c r="B311" s="661" t="s">
        <v>4682</v>
      </c>
      <c r="C311" s="661" t="s">
        <v>4637</v>
      </c>
      <c r="D311" s="661" t="s">
        <v>4727</v>
      </c>
      <c r="E311" s="661" t="s">
        <v>4728</v>
      </c>
      <c r="F311" s="664">
        <v>2</v>
      </c>
      <c r="G311" s="664">
        <v>994</v>
      </c>
      <c r="H311" s="664">
        <v>1</v>
      </c>
      <c r="I311" s="664">
        <v>497</v>
      </c>
      <c r="J311" s="664"/>
      <c r="K311" s="664"/>
      <c r="L311" s="664"/>
      <c r="M311" s="664"/>
      <c r="N311" s="664">
        <v>3</v>
      </c>
      <c r="O311" s="664">
        <v>1509</v>
      </c>
      <c r="P311" s="677">
        <v>1.5181086519114688</v>
      </c>
      <c r="Q311" s="665">
        <v>503</v>
      </c>
    </row>
    <row r="312" spans="1:17" ht="14.4" customHeight="1" x14ac:dyDescent="0.3">
      <c r="A312" s="660" t="s">
        <v>4839</v>
      </c>
      <c r="B312" s="661" t="s">
        <v>4682</v>
      </c>
      <c r="C312" s="661" t="s">
        <v>4637</v>
      </c>
      <c r="D312" s="661" t="s">
        <v>4678</v>
      </c>
      <c r="E312" s="661" t="s">
        <v>4679</v>
      </c>
      <c r="F312" s="664"/>
      <c r="G312" s="664"/>
      <c r="H312" s="664"/>
      <c r="I312" s="664"/>
      <c r="J312" s="664"/>
      <c r="K312" s="664"/>
      <c r="L312" s="664"/>
      <c r="M312" s="664"/>
      <c r="N312" s="664">
        <v>3</v>
      </c>
      <c r="O312" s="664">
        <v>342</v>
      </c>
      <c r="P312" s="677"/>
      <c r="Q312" s="665">
        <v>114</v>
      </c>
    </row>
    <row r="313" spans="1:17" ht="14.4" customHeight="1" x14ac:dyDescent="0.3">
      <c r="A313" s="660" t="s">
        <v>4839</v>
      </c>
      <c r="B313" s="661" t="s">
        <v>4682</v>
      </c>
      <c r="C313" s="661" t="s">
        <v>4637</v>
      </c>
      <c r="D313" s="661" t="s">
        <v>4733</v>
      </c>
      <c r="E313" s="661" t="s">
        <v>4734</v>
      </c>
      <c r="F313" s="664">
        <v>5</v>
      </c>
      <c r="G313" s="664">
        <v>9440</v>
      </c>
      <c r="H313" s="664">
        <v>1</v>
      </c>
      <c r="I313" s="664">
        <v>1888</v>
      </c>
      <c r="J313" s="664">
        <v>9</v>
      </c>
      <c r="K313" s="664">
        <v>16992</v>
      </c>
      <c r="L313" s="664">
        <v>1.8</v>
      </c>
      <c r="M313" s="664">
        <v>1888</v>
      </c>
      <c r="N313" s="664">
        <v>4</v>
      </c>
      <c r="O313" s="664">
        <v>7584</v>
      </c>
      <c r="P313" s="677">
        <v>0.80338983050847457</v>
      </c>
      <c r="Q313" s="665">
        <v>1896</v>
      </c>
    </row>
    <row r="314" spans="1:17" ht="14.4" customHeight="1" x14ac:dyDescent="0.3">
      <c r="A314" s="660" t="s">
        <v>4840</v>
      </c>
      <c r="B314" s="661" t="s">
        <v>4395</v>
      </c>
      <c r="C314" s="661" t="s">
        <v>4637</v>
      </c>
      <c r="D314" s="661" t="s">
        <v>4652</v>
      </c>
      <c r="E314" s="661" t="s">
        <v>4653</v>
      </c>
      <c r="F314" s="664">
        <v>1</v>
      </c>
      <c r="G314" s="664">
        <v>163</v>
      </c>
      <c r="H314" s="664">
        <v>1</v>
      </c>
      <c r="I314" s="664">
        <v>163</v>
      </c>
      <c r="J314" s="664"/>
      <c r="K314" s="664"/>
      <c r="L314" s="664"/>
      <c r="M314" s="664"/>
      <c r="N314" s="664"/>
      <c r="O314" s="664"/>
      <c r="P314" s="677"/>
      <c r="Q314" s="665"/>
    </row>
    <row r="315" spans="1:17" ht="14.4" customHeight="1" x14ac:dyDescent="0.3">
      <c r="A315" s="660" t="s">
        <v>4840</v>
      </c>
      <c r="B315" s="661" t="s">
        <v>4395</v>
      </c>
      <c r="C315" s="661" t="s">
        <v>4637</v>
      </c>
      <c r="D315" s="661" t="s">
        <v>4660</v>
      </c>
      <c r="E315" s="661" t="s">
        <v>4661</v>
      </c>
      <c r="F315" s="664"/>
      <c r="G315" s="664"/>
      <c r="H315" s="664"/>
      <c r="I315" s="664"/>
      <c r="J315" s="664">
        <v>1</v>
      </c>
      <c r="K315" s="664">
        <v>0</v>
      </c>
      <c r="L315" s="664"/>
      <c r="M315" s="664">
        <v>0</v>
      </c>
      <c r="N315" s="664"/>
      <c r="O315" s="664"/>
      <c r="P315" s="677"/>
      <c r="Q315" s="665"/>
    </row>
    <row r="316" spans="1:17" ht="14.4" customHeight="1" x14ac:dyDescent="0.3">
      <c r="A316" s="660" t="s">
        <v>4840</v>
      </c>
      <c r="B316" s="661" t="s">
        <v>4395</v>
      </c>
      <c r="C316" s="661" t="s">
        <v>4637</v>
      </c>
      <c r="D316" s="661" t="s">
        <v>4672</v>
      </c>
      <c r="E316" s="661" t="s">
        <v>4673</v>
      </c>
      <c r="F316" s="664"/>
      <c r="G316" s="664"/>
      <c r="H316" s="664"/>
      <c r="I316" s="664"/>
      <c r="J316" s="664"/>
      <c r="K316" s="664"/>
      <c r="L316" s="664"/>
      <c r="M316" s="664"/>
      <c r="N316" s="664">
        <v>1</v>
      </c>
      <c r="O316" s="664">
        <v>331</v>
      </c>
      <c r="P316" s="677"/>
      <c r="Q316" s="665">
        <v>331</v>
      </c>
    </row>
    <row r="317" spans="1:17" ht="14.4" customHeight="1" thickBot="1" x14ac:dyDescent="0.35">
      <c r="A317" s="666" t="s">
        <v>4840</v>
      </c>
      <c r="B317" s="667" t="s">
        <v>4395</v>
      </c>
      <c r="C317" s="667" t="s">
        <v>4637</v>
      </c>
      <c r="D317" s="667" t="s">
        <v>4676</v>
      </c>
      <c r="E317" s="667" t="s">
        <v>4677</v>
      </c>
      <c r="F317" s="670"/>
      <c r="G317" s="670"/>
      <c r="H317" s="670"/>
      <c r="I317" s="670"/>
      <c r="J317" s="670">
        <v>1</v>
      </c>
      <c r="K317" s="670">
        <v>645</v>
      </c>
      <c r="L317" s="670"/>
      <c r="M317" s="670">
        <v>645</v>
      </c>
      <c r="N317" s="670"/>
      <c r="O317" s="670"/>
      <c r="P317" s="678"/>
      <c r="Q317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77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78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79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128.773</v>
      </c>
      <c r="C5" s="114">
        <v>172.624</v>
      </c>
      <c r="D5" s="114">
        <v>148.96799999999999</v>
      </c>
      <c r="E5" s="131">
        <v>1.1568263533504695</v>
      </c>
      <c r="F5" s="132">
        <v>182</v>
      </c>
      <c r="G5" s="114">
        <v>200</v>
      </c>
      <c r="H5" s="114">
        <v>202</v>
      </c>
      <c r="I5" s="133">
        <v>1.1098901098901099</v>
      </c>
      <c r="J5" s="123"/>
      <c r="K5" s="123"/>
      <c r="L5" s="7">
        <f>D5-B5</f>
        <v>20.194999999999993</v>
      </c>
      <c r="M5" s="8">
        <f>H5-F5</f>
        <v>20</v>
      </c>
    </row>
    <row r="6" spans="1:13" ht="14.4" hidden="1" customHeight="1" outlineLevel="1" x14ac:dyDescent="0.3">
      <c r="A6" s="119" t="s">
        <v>170</v>
      </c>
      <c r="B6" s="122">
        <v>25.605</v>
      </c>
      <c r="C6" s="113">
        <v>18.5</v>
      </c>
      <c r="D6" s="113">
        <v>20.146999999999998</v>
      </c>
      <c r="E6" s="134">
        <v>0.78683850810388589</v>
      </c>
      <c r="F6" s="135">
        <v>31</v>
      </c>
      <c r="G6" s="113">
        <v>27</v>
      </c>
      <c r="H6" s="113">
        <v>33</v>
      </c>
      <c r="I6" s="136">
        <v>1.064516129032258</v>
      </c>
      <c r="J6" s="123"/>
      <c r="K6" s="123"/>
      <c r="L6" s="5">
        <f t="shared" ref="L6:L11" si="0">D6-B6</f>
        <v>-5.458000000000002</v>
      </c>
      <c r="M6" s="6">
        <f t="shared" ref="M6:M13" si="1">H6-F6</f>
        <v>2</v>
      </c>
    </row>
    <row r="7" spans="1:13" ht="14.4" hidden="1" customHeight="1" outlineLevel="1" x14ac:dyDescent="0.3">
      <c r="A7" s="119" t="s">
        <v>171</v>
      </c>
      <c r="B7" s="122">
        <v>71.216999999999999</v>
      </c>
      <c r="C7" s="113">
        <v>76.978999999999999</v>
      </c>
      <c r="D7" s="113">
        <v>62.575000000000003</v>
      </c>
      <c r="E7" s="134">
        <v>0.87865256890910881</v>
      </c>
      <c r="F7" s="135">
        <v>95</v>
      </c>
      <c r="G7" s="113">
        <v>103</v>
      </c>
      <c r="H7" s="113">
        <v>98</v>
      </c>
      <c r="I7" s="136">
        <v>1.0315789473684212</v>
      </c>
      <c r="J7" s="123"/>
      <c r="K7" s="123"/>
      <c r="L7" s="5">
        <f t="shared" si="0"/>
        <v>-8.6419999999999959</v>
      </c>
      <c r="M7" s="6">
        <f t="shared" si="1"/>
        <v>3</v>
      </c>
    </row>
    <row r="8" spans="1:13" ht="14.4" hidden="1" customHeight="1" outlineLevel="1" x14ac:dyDescent="0.3">
      <c r="A8" s="119" t="s">
        <v>172</v>
      </c>
      <c r="B8" s="122">
        <v>7.2809999999999997</v>
      </c>
      <c r="C8" s="113">
        <v>8.4480000000000004</v>
      </c>
      <c r="D8" s="113">
        <v>10.29</v>
      </c>
      <c r="E8" s="134">
        <v>1.4132674083230325</v>
      </c>
      <c r="F8" s="135">
        <v>11</v>
      </c>
      <c r="G8" s="113">
        <v>10</v>
      </c>
      <c r="H8" s="113">
        <v>20</v>
      </c>
      <c r="I8" s="136">
        <v>1.8181818181818181</v>
      </c>
      <c r="J8" s="123"/>
      <c r="K8" s="123"/>
      <c r="L8" s="5">
        <f t="shared" si="0"/>
        <v>3.0089999999999995</v>
      </c>
      <c r="M8" s="6">
        <f t="shared" si="1"/>
        <v>9</v>
      </c>
    </row>
    <row r="9" spans="1:13" ht="14.4" hidden="1" customHeight="1" outlineLevel="1" x14ac:dyDescent="0.3">
      <c r="A9" s="119" t="s">
        <v>173</v>
      </c>
      <c r="B9" s="122">
        <v>0.47199999999999998</v>
      </c>
      <c r="C9" s="113">
        <v>0</v>
      </c>
      <c r="D9" s="113">
        <v>0</v>
      </c>
      <c r="E9" s="134" t="s">
        <v>573</v>
      </c>
      <c r="F9" s="135">
        <v>1</v>
      </c>
      <c r="G9" s="113">
        <v>0</v>
      </c>
      <c r="H9" s="113">
        <v>0</v>
      </c>
      <c r="I9" s="136" t="s">
        <v>573</v>
      </c>
      <c r="J9" s="123"/>
      <c r="K9" s="123"/>
      <c r="L9" s="5">
        <f t="shared" si="0"/>
        <v>-0.47199999999999998</v>
      </c>
      <c r="M9" s="6">
        <f t="shared" si="1"/>
        <v>-1</v>
      </c>
    </row>
    <row r="10" spans="1:13" ht="14.4" hidden="1" customHeight="1" outlineLevel="1" x14ac:dyDescent="0.3">
      <c r="A10" s="119" t="s">
        <v>174</v>
      </c>
      <c r="B10" s="122">
        <v>40.985999999999997</v>
      </c>
      <c r="C10" s="113">
        <v>39.491999999999997</v>
      </c>
      <c r="D10" s="113">
        <v>31.123000000000001</v>
      </c>
      <c r="E10" s="134">
        <v>0.75935685355975224</v>
      </c>
      <c r="F10" s="135">
        <v>59</v>
      </c>
      <c r="G10" s="113">
        <v>63</v>
      </c>
      <c r="H10" s="113">
        <v>46</v>
      </c>
      <c r="I10" s="136">
        <v>0.77966101694915257</v>
      </c>
      <c r="J10" s="123"/>
      <c r="K10" s="123"/>
      <c r="L10" s="5">
        <f t="shared" si="0"/>
        <v>-9.862999999999996</v>
      </c>
      <c r="M10" s="6">
        <f t="shared" si="1"/>
        <v>-13</v>
      </c>
    </row>
    <row r="11" spans="1:13" ht="14.4" hidden="1" customHeight="1" outlineLevel="1" x14ac:dyDescent="0.3">
      <c r="A11" s="119" t="s">
        <v>175</v>
      </c>
      <c r="B11" s="122">
        <v>6.3120000000000003</v>
      </c>
      <c r="C11" s="113">
        <v>3.899</v>
      </c>
      <c r="D11" s="113">
        <v>0</v>
      </c>
      <c r="E11" s="134" t="s">
        <v>573</v>
      </c>
      <c r="F11" s="135">
        <v>11</v>
      </c>
      <c r="G11" s="113">
        <v>5</v>
      </c>
      <c r="H11" s="113">
        <v>0</v>
      </c>
      <c r="I11" s="136" t="s">
        <v>573</v>
      </c>
      <c r="J11" s="123"/>
      <c r="K11" s="123"/>
      <c r="L11" s="5">
        <f t="shared" si="0"/>
        <v>-6.3120000000000003</v>
      </c>
      <c r="M11" s="6">
        <f t="shared" si="1"/>
        <v>-11</v>
      </c>
    </row>
    <row r="12" spans="1:13" ht="14.4" hidden="1" customHeight="1" outlineLevel="1" thickBot="1" x14ac:dyDescent="0.35">
      <c r="A12" s="244" t="s">
        <v>213</v>
      </c>
      <c r="B12" s="245">
        <v>0</v>
      </c>
      <c r="C12" s="246">
        <v>0</v>
      </c>
      <c r="D12" s="246">
        <v>0</v>
      </c>
      <c r="E12" s="247"/>
      <c r="F12" s="248">
        <v>0</v>
      </c>
      <c r="G12" s="246">
        <v>0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280.64600000000002</v>
      </c>
      <c r="C13" s="116">
        <f>SUM(C5:C12)</f>
        <v>319.94200000000001</v>
      </c>
      <c r="D13" s="116">
        <f>SUM(D5:D12)</f>
        <v>273.10300000000001</v>
      </c>
      <c r="E13" s="137">
        <f>IF(OR(D13=0,B13=0),0,D13/B13)</f>
        <v>0.97312272400105471</v>
      </c>
      <c r="F13" s="138">
        <f>SUM(F5:F12)</f>
        <v>390</v>
      </c>
      <c r="G13" s="116">
        <f>SUM(G5:G12)</f>
        <v>408</v>
      </c>
      <c r="H13" s="116">
        <f>SUM(H5:H12)</f>
        <v>399</v>
      </c>
      <c r="I13" s="139">
        <f>IF(OR(H13=0,F13=0),0,H13/F13)</f>
        <v>1.023076923076923</v>
      </c>
      <c r="J13" s="123"/>
      <c r="K13" s="123"/>
      <c r="L13" s="129">
        <f>D13-B13</f>
        <v>-7.5430000000000064</v>
      </c>
      <c r="M13" s="140">
        <f t="shared" si="1"/>
        <v>9</v>
      </c>
    </row>
    <row r="14" spans="1:13" ht="14.4" customHeight="1" x14ac:dyDescent="0.3">
      <c r="A14" s="141"/>
      <c r="B14" s="580"/>
      <c r="C14" s="580"/>
      <c r="D14" s="580"/>
      <c r="E14" s="580"/>
      <c r="F14" s="580"/>
      <c r="G14" s="580"/>
      <c r="H14" s="580"/>
      <c r="I14" s="580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86" t="s">
        <v>209</v>
      </c>
      <c r="B16" s="588" t="s">
        <v>71</v>
      </c>
      <c r="C16" s="589"/>
      <c r="D16" s="589"/>
      <c r="E16" s="590"/>
      <c r="F16" s="588" t="s">
        <v>293</v>
      </c>
      <c r="G16" s="589"/>
      <c r="H16" s="589"/>
      <c r="I16" s="590"/>
      <c r="J16" s="571" t="s">
        <v>180</v>
      </c>
      <c r="K16" s="572"/>
      <c r="L16" s="158"/>
      <c r="M16" s="158"/>
    </row>
    <row r="17" spans="1:13" ht="14.4" customHeight="1" thickBot="1" x14ac:dyDescent="0.35">
      <c r="A17" s="587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73" t="s">
        <v>181</v>
      </c>
      <c r="K17" s="574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128.773</v>
      </c>
      <c r="C18" s="114">
        <v>172.624</v>
      </c>
      <c r="D18" s="114">
        <v>148.96799999999999</v>
      </c>
      <c r="E18" s="131">
        <v>1.1568263533504695</v>
      </c>
      <c r="F18" s="121">
        <v>182</v>
      </c>
      <c r="G18" s="114">
        <v>200</v>
      </c>
      <c r="H18" s="114">
        <v>202</v>
      </c>
      <c r="I18" s="133">
        <v>1.1098901098901099</v>
      </c>
      <c r="J18" s="575">
        <f>0.97*0.976</f>
        <v>0.94672000000000001</v>
      </c>
      <c r="K18" s="576"/>
      <c r="L18" s="147">
        <f>D18-B18</f>
        <v>20.194999999999993</v>
      </c>
      <c r="M18" s="148">
        <f>H18-F18</f>
        <v>20</v>
      </c>
    </row>
    <row r="19" spans="1:13" ht="14.4" hidden="1" customHeight="1" outlineLevel="1" x14ac:dyDescent="0.3">
      <c r="A19" s="119" t="s">
        <v>170</v>
      </c>
      <c r="B19" s="122">
        <v>25.605</v>
      </c>
      <c r="C19" s="113">
        <v>18.5</v>
      </c>
      <c r="D19" s="113">
        <v>20.146999999999998</v>
      </c>
      <c r="E19" s="134">
        <v>0.78683850810388589</v>
      </c>
      <c r="F19" s="122">
        <v>31</v>
      </c>
      <c r="G19" s="113">
        <v>27</v>
      </c>
      <c r="H19" s="113">
        <v>33</v>
      </c>
      <c r="I19" s="136">
        <v>1.064516129032258</v>
      </c>
      <c r="J19" s="575">
        <f>0.97*1.096</f>
        <v>1.0631200000000001</v>
      </c>
      <c r="K19" s="576"/>
      <c r="L19" s="149">
        <f t="shared" ref="L19:L26" si="2">D19-B19</f>
        <v>-5.458000000000002</v>
      </c>
      <c r="M19" s="150">
        <f t="shared" ref="M19:M26" si="3">H19-F19</f>
        <v>2</v>
      </c>
    </row>
    <row r="20" spans="1:13" ht="14.4" hidden="1" customHeight="1" outlineLevel="1" x14ac:dyDescent="0.3">
      <c r="A20" s="119" t="s">
        <v>171</v>
      </c>
      <c r="B20" s="122">
        <v>71.216999999999999</v>
      </c>
      <c r="C20" s="113">
        <v>76.978999999999999</v>
      </c>
      <c r="D20" s="113">
        <v>62.575000000000003</v>
      </c>
      <c r="E20" s="134">
        <v>0.87865256890910881</v>
      </c>
      <c r="F20" s="122">
        <v>95</v>
      </c>
      <c r="G20" s="113">
        <v>103</v>
      </c>
      <c r="H20" s="113">
        <v>98</v>
      </c>
      <c r="I20" s="136">
        <v>1.0315789473684212</v>
      </c>
      <c r="J20" s="575">
        <f>0.97*1.047</f>
        <v>1.01559</v>
      </c>
      <c r="K20" s="576"/>
      <c r="L20" s="149">
        <f t="shared" si="2"/>
        <v>-8.6419999999999959</v>
      </c>
      <c r="M20" s="150">
        <f t="shared" si="3"/>
        <v>3</v>
      </c>
    </row>
    <row r="21" spans="1:13" ht="14.4" hidden="1" customHeight="1" outlineLevel="1" x14ac:dyDescent="0.3">
      <c r="A21" s="119" t="s">
        <v>172</v>
      </c>
      <c r="B21" s="122">
        <v>7.2809999999999997</v>
      </c>
      <c r="C21" s="113">
        <v>8.4480000000000004</v>
      </c>
      <c r="D21" s="113">
        <v>10.29</v>
      </c>
      <c r="E21" s="134">
        <v>1.4132674083230325</v>
      </c>
      <c r="F21" s="122">
        <v>11</v>
      </c>
      <c r="G21" s="113">
        <v>10</v>
      </c>
      <c r="H21" s="113">
        <v>20</v>
      </c>
      <c r="I21" s="136">
        <v>1.8181818181818181</v>
      </c>
      <c r="J21" s="575">
        <f>0.97*1.091</f>
        <v>1.05827</v>
      </c>
      <c r="K21" s="576"/>
      <c r="L21" s="149">
        <f t="shared" si="2"/>
        <v>3.0089999999999995</v>
      </c>
      <c r="M21" s="150">
        <f t="shared" si="3"/>
        <v>9</v>
      </c>
    </row>
    <row r="22" spans="1:13" ht="14.4" hidden="1" customHeight="1" outlineLevel="1" x14ac:dyDescent="0.3">
      <c r="A22" s="119" t="s">
        <v>173</v>
      </c>
      <c r="B22" s="122">
        <v>0.47199999999999998</v>
      </c>
      <c r="C22" s="113">
        <v>0</v>
      </c>
      <c r="D22" s="113">
        <v>0</v>
      </c>
      <c r="E22" s="134" t="s">
        <v>573</v>
      </c>
      <c r="F22" s="122">
        <v>1</v>
      </c>
      <c r="G22" s="113">
        <v>0</v>
      </c>
      <c r="H22" s="113">
        <v>0</v>
      </c>
      <c r="I22" s="136" t="s">
        <v>573</v>
      </c>
      <c r="J22" s="575">
        <f>0.97*1</f>
        <v>0.97</v>
      </c>
      <c r="K22" s="576"/>
      <c r="L22" s="149">
        <f t="shared" si="2"/>
        <v>-0.47199999999999998</v>
      </c>
      <c r="M22" s="150">
        <f t="shared" si="3"/>
        <v>-1</v>
      </c>
    </row>
    <row r="23" spans="1:13" ht="14.4" hidden="1" customHeight="1" outlineLevel="1" x14ac:dyDescent="0.3">
      <c r="A23" s="119" t="s">
        <v>174</v>
      </c>
      <c r="B23" s="122">
        <v>40.985999999999997</v>
      </c>
      <c r="C23" s="113">
        <v>39.491999999999997</v>
      </c>
      <c r="D23" s="113">
        <v>31.123000000000001</v>
      </c>
      <c r="E23" s="134">
        <v>0.75935685355975224</v>
      </c>
      <c r="F23" s="122">
        <v>59</v>
      </c>
      <c r="G23" s="113">
        <v>63</v>
      </c>
      <c r="H23" s="113">
        <v>46</v>
      </c>
      <c r="I23" s="136">
        <v>0.77966101694915257</v>
      </c>
      <c r="J23" s="575">
        <f>0.97*1.096</f>
        <v>1.0631200000000001</v>
      </c>
      <c r="K23" s="576"/>
      <c r="L23" s="149">
        <f t="shared" si="2"/>
        <v>-9.862999999999996</v>
      </c>
      <c r="M23" s="150">
        <f t="shared" si="3"/>
        <v>-13</v>
      </c>
    </row>
    <row r="24" spans="1:13" ht="14.4" hidden="1" customHeight="1" outlineLevel="1" x14ac:dyDescent="0.3">
      <c r="A24" s="119" t="s">
        <v>175</v>
      </c>
      <c r="B24" s="122">
        <v>6.3120000000000003</v>
      </c>
      <c r="C24" s="113">
        <v>3.899</v>
      </c>
      <c r="D24" s="113">
        <v>0</v>
      </c>
      <c r="E24" s="134" t="s">
        <v>573</v>
      </c>
      <c r="F24" s="122">
        <v>11</v>
      </c>
      <c r="G24" s="113">
        <v>5</v>
      </c>
      <c r="H24" s="113">
        <v>0</v>
      </c>
      <c r="I24" s="136" t="s">
        <v>573</v>
      </c>
      <c r="J24" s="575">
        <f>0.97*0.989</f>
        <v>0.95933000000000002</v>
      </c>
      <c r="K24" s="576"/>
      <c r="L24" s="149">
        <f t="shared" si="2"/>
        <v>-6.3120000000000003</v>
      </c>
      <c r="M24" s="150">
        <f t="shared" si="3"/>
        <v>-11</v>
      </c>
    </row>
    <row r="25" spans="1:13" ht="14.4" hidden="1" customHeight="1" outlineLevel="1" thickBot="1" x14ac:dyDescent="0.35">
      <c r="A25" s="244" t="s">
        <v>213</v>
      </c>
      <c r="B25" s="245">
        <v>0</v>
      </c>
      <c r="C25" s="246">
        <v>0</v>
      </c>
      <c r="D25" s="246">
        <v>0</v>
      </c>
      <c r="E25" s="247"/>
      <c r="F25" s="245">
        <v>0</v>
      </c>
      <c r="G25" s="246">
        <v>0</v>
      </c>
      <c r="H25" s="246">
        <v>0</v>
      </c>
      <c r="I25" s="249"/>
      <c r="J25" s="365"/>
      <c r="K25" s="366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280.64600000000002</v>
      </c>
      <c r="C26" s="153">
        <f>SUM(C18:C25)</f>
        <v>319.94200000000001</v>
      </c>
      <c r="D26" s="153">
        <f>SUM(D18:D25)</f>
        <v>273.10300000000001</v>
      </c>
      <c r="E26" s="154">
        <f>IF(OR(D26=0,B26=0),0,D26/B26)</f>
        <v>0.97312272400105471</v>
      </c>
      <c r="F26" s="152">
        <f>SUM(F18:F25)</f>
        <v>390</v>
      </c>
      <c r="G26" s="153">
        <f>SUM(G18:G25)</f>
        <v>408</v>
      </c>
      <c r="H26" s="153">
        <f>SUM(H18:H25)</f>
        <v>399</v>
      </c>
      <c r="I26" s="155">
        <f>IF(OR(H26=0,F26=0),0,H26/F26)</f>
        <v>1.023076923076923</v>
      </c>
      <c r="J26" s="123"/>
      <c r="K26" s="123"/>
      <c r="L26" s="145">
        <f t="shared" si="2"/>
        <v>-7.5430000000000064</v>
      </c>
      <c r="M26" s="156">
        <f t="shared" si="3"/>
        <v>9</v>
      </c>
    </row>
    <row r="27" spans="1:13" ht="14.4" customHeight="1" x14ac:dyDescent="0.3">
      <c r="A27" s="157"/>
      <c r="B27" s="580" t="s">
        <v>211</v>
      </c>
      <c r="C27" s="591"/>
      <c r="D27" s="591"/>
      <c r="E27" s="591"/>
      <c r="F27" s="580" t="s">
        <v>212</v>
      </c>
      <c r="G27" s="591"/>
      <c r="H27" s="591"/>
      <c r="I27" s="591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81" t="s">
        <v>210</v>
      </c>
      <c r="B29" s="583" t="s">
        <v>71</v>
      </c>
      <c r="C29" s="584"/>
      <c r="D29" s="584"/>
      <c r="E29" s="585"/>
      <c r="F29" s="584" t="s">
        <v>293</v>
      </c>
      <c r="G29" s="584"/>
      <c r="H29" s="584"/>
      <c r="I29" s="585"/>
      <c r="J29" s="158"/>
      <c r="K29" s="158"/>
      <c r="L29" s="158"/>
      <c r="M29" s="159"/>
    </row>
    <row r="30" spans="1:13" ht="14.4" customHeight="1" thickBot="1" x14ac:dyDescent="0.35">
      <c r="A30" s="582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573</v>
      </c>
      <c r="F31" s="132">
        <v>0</v>
      </c>
      <c r="G31" s="114">
        <v>0</v>
      </c>
      <c r="H31" s="114">
        <v>0</v>
      </c>
      <c r="I31" s="133" t="s">
        <v>573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573</v>
      </c>
      <c r="F32" s="135">
        <v>0</v>
      </c>
      <c r="G32" s="113">
        <v>0</v>
      </c>
      <c r="H32" s="113">
        <v>0</v>
      </c>
      <c r="I32" s="136" t="s">
        <v>573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0</v>
      </c>
      <c r="E33" s="134" t="s">
        <v>573</v>
      </c>
      <c r="F33" s="135">
        <v>0</v>
      </c>
      <c r="G33" s="113">
        <v>0</v>
      </c>
      <c r="H33" s="113">
        <v>0</v>
      </c>
      <c r="I33" s="136" t="s">
        <v>573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573</v>
      </c>
      <c r="F34" s="135">
        <v>0</v>
      </c>
      <c r="G34" s="113">
        <v>0</v>
      </c>
      <c r="H34" s="113">
        <v>0</v>
      </c>
      <c r="I34" s="136" t="s">
        <v>573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573</v>
      </c>
      <c r="F35" s="135">
        <v>0</v>
      </c>
      <c r="G35" s="113">
        <v>0</v>
      </c>
      <c r="H35" s="113">
        <v>0</v>
      </c>
      <c r="I35" s="136" t="s">
        <v>573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573</v>
      </c>
      <c r="F36" s="135">
        <v>0</v>
      </c>
      <c r="G36" s="113">
        <v>0</v>
      </c>
      <c r="H36" s="113">
        <v>0</v>
      </c>
      <c r="I36" s="136" t="s">
        <v>573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573</v>
      </c>
      <c r="F37" s="135">
        <v>0</v>
      </c>
      <c r="G37" s="113">
        <v>0</v>
      </c>
      <c r="H37" s="113">
        <v>0</v>
      </c>
      <c r="I37" s="136" t="s">
        <v>573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213</v>
      </c>
      <c r="B38" s="245">
        <v>0</v>
      </c>
      <c r="C38" s="246">
        <v>0</v>
      </c>
      <c r="D38" s="246">
        <v>0</v>
      </c>
      <c r="E38" s="247" t="s">
        <v>573</v>
      </c>
      <c r="F38" s="248">
        <v>0</v>
      </c>
      <c r="G38" s="246">
        <v>0</v>
      </c>
      <c r="H38" s="246">
        <v>0</v>
      </c>
      <c r="I38" s="249" t="s">
        <v>573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24:K24"/>
    <mergeCell ref="J19:K19"/>
    <mergeCell ref="J20:K20"/>
    <mergeCell ref="J21:K21"/>
    <mergeCell ref="J22:K22"/>
    <mergeCell ref="J23:K23"/>
    <mergeCell ref="A29:A30"/>
    <mergeCell ref="B29:E29"/>
    <mergeCell ref="F29:I29"/>
    <mergeCell ref="A16:A17"/>
    <mergeCell ref="B16:E16"/>
    <mergeCell ref="F16:I16"/>
    <mergeCell ref="B27:E27"/>
    <mergeCell ref="F27:I27"/>
    <mergeCell ref="J16:K16"/>
    <mergeCell ref="J17:K17"/>
    <mergeCell ref="J18:K18"/>
    <mergeCell ref="A1:M1"/>
    <mergeCell ref="A3:A4"/>
    <mergeCell ref="B3:E3"/>
    <mergeCell ref="F3:I3"/>
    <mergeCell ref="B14:E14"/>
    <mergeCell ref="F14:I14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998.54</v>
      </c>
      <c r="C33" s="203">
        <v>985</v>
      </c>
      <c r="D33" s="84">
        <f>IF(C33="","",C33-B33)</f>
        <v>-13.539999999999964</v>
      </c>
      <c r="E33" s="85">
        <f>IF(C33="","",C33/B33)</f>
        <v>0.98644020269593613</v>
      </c>
      <c r="F33" s="86">
        <v>245.17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2272.58</v>
      </c>
      <c r="C34" s="204">
        <v>2431</v>
      </c>
      <c r="D34" s="87">
        <f t="shared" ref="D34:D45" si="0">IF(C34="","",C34-B34)</f>
        <v>158.42000000000007</v>
      </c>
      <c r="E34" s="88">
        <f t="shared" ref="E34:E45" si="1">IF(C34="","",C34/B34)</f>
        <v>1.0697093171637522</v>
      </c>
      <c r="F34" s="89">
        <v>665.22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/>
      <c r="C35" s="204"/>
      <c r="D35" s="87" t="str">
        <f t="shared" si="0"/>
        <v/>
      </c>
      <c r="E35" s="88" t="str">
        <f t="shared" si="1"/>
        <v/>
      </c>
      <c r="F35" s="89"/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/>
      <c r="C36" s="204"/>
      <c r="D36" s="87" t="str">
        <f t="shared" si="0"/>
        <v/>
      </c>
      <c r="E36" s="88" t="str">
        <f t="shared" si="1"/>
        <v/>
      </c>
      <c r="F36" s="89"/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6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4968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7"/>
      <c r="B4" s="838" t="s">
        <v>84</v>
      </c>
      <c r="C4" s="839" t="s">
        <v>72</v>
      </c>
      <c r="D4" s="840" t="s">
        <v>85</v>
      </c>
      <c r="E4" s="838" t="s">
        <v>84</v>
      </c>
      <c r="F4" s="839" t="s">
        <v>72</v>
      </c>
      <c r="G4" s="840" t="s">
        <v>85</v>
      </c>
      <c r="H4" s="838" t="s">
        <v>84</v>
      </c>
      <c r="I4" s="839" t="s">
        <v>72</v>
      </c>
      <c r="J4" s="840" t="s">
        <v>85</v>
      </c>
      <c r="K4" s="841"/>
      <c r="L4" s="842"/>
      <c r="M4" s="842"/>
      <c r="N4" s="842"/>
      <c r="O4" s="843"/>
      <c r="P4" s="844"/>
      <c r="Q4" s="845" t="s">
        <v>73</v>
      </c>
      <c r="R4" s="846" t="s">
        <v>72</v>
      </c>
      <c r="S4" s="847" t="s">
        <v>86</v>
      </c>
      <c r="T4" s="848" t="s">
        <v>87</v>
      </c>
      <c r="U4" s="848" t="s">
        <v>88</v>
      </c>
      <c r="V4" s="849" t="s">
        <v>2</v>
      </c>
      <c r="W4" s="850" t="s">
        <v>89</v>
      </c>
    </row>
    <row r="5" spans="1:23" ht="14.4" customHeight="1" x14ac:dyDescent="0.3">
      <c r="A5" s="880" t="s">
        <v>4842</v>
      </c>
      <c r="B5" s="851">
        <v>4</v>
      </c>
      <c r="C5" s="852">
        <v>2.42</v>
      </c>
      <c r="D5" s="853">
        <v>5</v>
      </c>
      <c r="E5" s="854">
        <v>1</v>
      </c>
      <c r="F5" s="855">
        <v>0.61</v>
      </c>
      <c r="G5" s="856">
        <v>4</v>
      </c>
      <c r="H5" s="857">
        <v>1</v>
      </c>
      <c r="I5" s="855">
        <v>0.61</v>
      </c>
      <c r="J5" s="858">
        <v>8</v>
      </c>
      <c r="K5" s="859">
        <v>0.61</v>
      </c>
      <c r="L5" s="857">
        <v>2</v>
      </c>
      <c r="M5" s="857">
        <v>18</v>
      </c>
      <c r="N5" s="860">
        <v>5.88</v>
      </c>
      <c r="O5" s="857" t="s">
        <v>4843</v>
      </c>
      <c r="P5" s="861" t="s">
        <v>4844</v>
      </c>
      <c r="Q5" s="862">
        <f>H5-B5</f>
        <v>-3</v>
      </c>
      <c r="R5" s="862">
        <f>I5-C5</f>
        <v>-1.81</v>
      </c>
      <c r="S5" s="863">
        <f>IF(H5=0,"",H5*N5)</f>
        <v>5.88</v>
      </c>
      <c r="T5" s="863">
        <f>IF(H5=0,"",H5*J5)</f>
        <v>8</v>
      </c>
      <c r="U5" s="863">
        <f>IF(H5=0,"",T5-S5)</f>
        <v>2.12</v>
      </c>
      <c r="V5" s="864">
        <f>IF(H5=0,"",T5/S5)</f>
        <v>1.3605442176870748</v>
      </c>
      <c r="W5" s="865">
        <v>2.12</v>
      </c>
    </row>
    <row r="6" spans="1:23" ht="14.4" customHeight="1" x14ac:dyDescent="0.3">
      <c r="A6" s="881" t="s">
        <v>4845</v>
      </c>
      <c r="B6" s="866">
        <v>3</v>
      </c>
      <c r="C6" s="867">
        <v>2.21</v>
      </c>
      <c r="D6" s="822">
        <v>5.3</v>
      </c>
      <c r="E6" s="868"/>
      <c r="F6" s="869"/>
      <c r="G6" s="823"/>
      <c r="H6" s="870">
        <v>2</v>
      </c>
      <c r="I6" s="869">
        <v>1.47</v>
      </c>
      <c r="J6" s="823">
        <v>7</v>
      </c>
      <c r="K6" s="871">
        <v>0.74</v>
      </c>
      <c r="L6" s="870">
        <v>3</v>
      </c>
      <c r="M6" s="870">
        <v>24</v>
      </c>
      <c r="N6" s="872">
        <v>8.07</v>
      </c>
      <c r="O6" s="870" t="s">
        <v>4843</v>
      </c>
      <c r="P6" s="873" t="s">
        <v>4846</v>
      </c>
      <c r="Q6" s="874">
        <f t="shared" ref="Q6:R67" si="0">H6-B6</f>
        <v>-1</v>
      </c>
      <c r="R6" s="874">
        <f t="shared" si="0"/>
        <v>-0.74</v>
      </c>
      <c r="S6" s="875">
        <f t="shared" ref="S6:S67" si="1">IF(H6=0,"",H6*N6)</f>
        <v>16.14</v>
      </c>
      <c r="T6" s="875">
        <f t="shared" ref="T6:T67" si="2">IF(H6=0,"",H6*J6)</f>
        <v>14</v>
      </c>
      <c r="U6" s="875">
        <f t="shared" ref="U6:U67" si="3">IF(H6=0,"",T6-S6)</f>
        <v>-2.1400000000000006</v>
      </c>
      <c r="V6" s="876">
        <f t="shared" ref="V6:V67" si="4">IF(H6=0,"",T6/S6)</f>
        <v>0.86741016109045843</v>
      </c>
      <c r="W6" s="824">
        <v>2.93</v>
      </c>
    </row>
    <row r="7" spans="1:23" ht="14.4" customHeight="1" x14ac:dyDescent="0.3">
      <c r="A7" s="882" t="s">
        <v>4847</v>
      </c>
      <c r="B7" s="832"/>
      <c r="C7" s="834"/>
      <c r="D7" s="835"/>
      <c r="E7" s="825">
        <v>1</v>
      </c>
      <c r="F7" s="826">
        <v>0.36</v>
      </c>
      <c r="G7" s="827">
        <v>3</v>
      </c>
      <c r="H7" s="816"/>
      <c r="I7" s="814"/>
      <c r="J7" s="815"/>
      <c r="K7" s="818">
        <v>0.34</v>
      </c>
      <c r="L7" s="816">
        <v>1</v>
      </c>
      <c r="M7" s="816">
        <v>11</v>
      </c>
      <c r="N7" s="819">
        <v>3.56</v>
      </c>
      <c r="O7" s="816" t="s">
        <v>4843</v>
      </c>
      <c r="P7" s="831" t="s">
        <v>4848</v>
      </c>
      <c r="Q7" s="820">
        <f t="shared" si="0"/>
        <v>0</v>
      </c>
      <c r="R7" s="820">
        <f t="shared" si="0"/>
        <v>0</v>
      </c>
      <c r="S7" s="832" t="str">
        <f t="shared" si="1"/>
        <v/>
      </c>
      <c r="T7" s="832" t="str">
        <f t="shared" si="2"/>
        <v/>
      </c>
      <c r="U7" s="832" t="str">
        <f t="shared" si="3"/>
        <v/>
      </c>
      <c r="V7" s="833" t="str">
        <f t="shared" si="4"/>
        <v/>
      </c>
      <c r="W7" s="821"/>
    </row>
    <row r="8" spans="1:23" ht="14.4" customHeight="1" x14ac:dyDescent="0.3">
      <c r="A8" s="882" t="s">
        <v>4849</v>
      </c>
      <c r="B8" s="811">
        <v>4</v>
      </c>
      <c r="C8" s="812">
        <v>1.81</v>
      </c>
      <c r="D8" s="813">
        <v>3.8</v>
      </c>
      <c r="E8" s="830"/>
      <c r="F8" s="814"/>
      <c r="G8" s="815"/>
      <c r="H8" s="816">
        <v>1</v>
      </c>
      <c r="I8" s="814">
        <v>0.45</v>
      </c>
      <c r="J8" s="817">
        <v>5</v>
      </c>
      <c r="K8" s="818">
        <v>0.45</v>
      </c>
      <c r="L8" s="816">
        <v>2</v>
      </c>
      <c r="M8" s="816">
        <v>15</v>
      </c>
      <c r="N8" s="819">
        <v>4.84</v>
      </c>
      <c r="O8" s="816" t="s">
        <v>4843</v>
      </c>
      <c r="P8" s="831" t="s">
        <v>4850</v>
      </c>
      <c r="Q8" s="820">
        <f t="shared" si="0"/>
        <v>-3</v>
      </c>
      <c r="R8" s="820">
        <f t="shared" si="0"/>
        <v>-1.36</v>
      </c>
      <c r="S8" s="832">
        <f t="shared" si="1"/>
        <v>4.84</v>
      </c>
      <c r="T8" s="832">
        <f t="shared" si="2"/>
        <v>5</v>
      </c>
      <c r="U8" s="832">
        <f t="shared" si="3"/>
        <v>0.16000000000000014</v>
      </c>
      <c r="V8" s="833">
        <f t="shared" si="4"/>
        <v>1.0330578512396695</v>
      </c>
      <c r="W8" s="821">
        <v>0.16</v>
      </c>
    </row>
    <row r="9" spans="1:23" ht="14.4" customHeight="1" x14ac:dyDescent="0.3">
      <c r="A9" s="881" t="s">
        <v>4851</v>
      </c>
      <c r="B9" s="866">
        <v>1</v>
      </c>
      <c r="C9" s="867">
        <v>0.51</v>
      </c>
      <c r="D9" s="822">
        <v>8</v>
      </c>
      <c r="E9" s="868"/>
      <c r="F9" s="869"/>
      <c r="G9" s="823"/>
      <c r="H9" s="870"/>
      <c r="I9" s="869"/>
      <c r="J9" s="823"/>
      <c r="K9" s="871">
        <v>0.51</v>
      </c>
      <c r="L9" s="870">
        <v>2</v>
      </c>
      <c r="M9" s="870">
        <v>17</v>
      </c>
      <c r="N9" s="872">
        <v>5.72</v>
      </c>
      <c r="O9" s="870" t="s">
        <v>4843</v>
      </c>
      <c r="P9" s="873" t="s">
        <v>4852</v>
      </c>
      <c r="Q9" s="874">
        <f t="shared" si="0"/>
        <v>-1</v>
      </c>
      <c r="R9" s="874">
        <f t="shared" si="0"/>
        <v>-0.51</v>
      </c>
      <c r="S9" s="875" t="str">
        <f t="shared" si="1"/>
        <v/>
      </c>
      <c r="T9" s="875" t="str">
        <f t="shared" si="2"/>
        <v/>
      </c>
      <c r="U9" s="875" t="str">
        <f t="shared" si="3"/>
        <v/>
      </c>
      <c r="V9" s="876" t="str">
        <f t="shared" si="4"/>
        <v/>
      </c>
      <c r="W9" s="824"/>
    </row>
    <row r="10" spans="1:23" ht="14.4" customHeight="1" x14ac:dyDescent="0.3">
      <c r="A10" s="881" t="s">
        <v>4853</v>
      </c>
      <c r="B10" s="866">
        <v>5</v>
      </c>
      <c r="C10" s="867">
        <v>4.29</v>
      </c>
      <c r="D10" s="822">
        <v>10.8</v>
      </c>
      <c r="E10" s="868"/>
      <c r="F10" s="869"/>
      <c r="G10" s="823"/>
      <c r="H10" s="870">
        <v>1</v>
      </c>
      <c r="I10" s="869">
        <v>0.6</v>
      </c>
      <c r="J10" s="823">
        <v>2</v>
      </c>
      <c r="K10" s="871">
        <v>0.86</v>
      </c>
      <c r="L10" s="870">
        <v>3</v>
      </c>
      <c r="M10" s="870">
        <v>27</v>
      </c>
      <c r="N10" s="872">
        <v>8.8800000000000008</v>
      </c>
      <c r="O10" s="870" t="s">
        <v>4843</v>
      </c>
      <c r="P10" s="873" t="s">
        <v>4854</v>
      </c>
      <c r="Q10" s="874">
        <f t="shared" si="0"/>
        <v>-4</v>
      </c>
      <c r="R10" s="874">
        <f t="shared" si="0"/>
        <v>-3.69</v>
      </c>
      <c r="S10" s="875">
        <f t="shared" si="1"/>
        <v>8.8800000000000008</v>
      </c>
      <c r="T10" s="875">
        <f t="shared" si="2"/>
        <v>2</v>
      </c>
      <c r="U10" s="875">
        <f t="shared" si="3"/>
        <v>-6.8800000000000008</v>
      </c>
      <c r="V10" s="876">
        <f t="shared" si="4"/>
        <v>0.2252252252252252</v>
      </c>
      <c r="W10" s="824"/>
    </row>
    <row r="11" spans="1:23" ht="14.4" customHeight="1" x14ac:dyDescent="0.3">
      <c r="A11" s="882" t="s">
        <v>4855</v>
      </c>
      <c r="B11" s="811">
        <v>1</v>
      </c>
      <c r="C11" s="812">
        <v>1.0900000000000001</v>
      </c>
      <c r="D11" s="813">
        <v>3</v>
      </c>
      <c r="E11" s="830"/>
      <c r="F11" s="814"/>
      <c r="G11" s="815"/>
      <c r="H11" s="816"/>
      <c r="I11" s="814"/>
      <c r="J11" s="815"/>
      <c r="K11" s="818">
        <v>0.84</v>
      </c>
      <c r="L11" s="816">
        <v>2</v>
      </c>
      <c r="M11" s="816">
        <v>17</v>
      </c>
      <c r="N11" s="819">
        <v>5.66</v>
      </c>
      <c r="O11" s="816" t="s">
        <v>4843</v>
      </c>
      <c r="P11" s="831" t="s">
        <v>4856</v>
      </c>
      <c r="Q11" s="820">
        <f t="shared" si="0"/>
        <v>-1</v>
      </c>
      <c r="R11" s="820">
        <f t="shared" si="0"/>
        <v>-1.0900000000000001</v>
      </c>
      <c r="S11" s="832" t="str">
        <f t="shared" si="1"/>
        <v/>
      </c>
      <c r="T11" s="832" t="str">
        <f t="shared" si="2"/>
        <v/>
      </c>
      <c r="U11" s="832" t="str">
        <f t="shared" si="3"/>
        <v/>
      </c>
      <c r="V11" s="833" t="str">
        <f t="shared" si="4"/>
        <v/>
      </c>
      <c r="W11" s="821"/>
    </row>
    <row r="12" spans="1:23" ht="14.4" customHeight="1" x14ac:dyDescent="0.3">
      <c r="A12" s="882" t="s">
        <v>4857</v>
      </c>
      <c r="B12" s="832">
        <v>1</v>
      </c>
      <c r="C12" s="834">
        <v>0.26</v>
      </c>
      <c r="D12" s="835">
        <v>1</v>
      </c>
      <c r="E12" s="825"/>
      <c r="F12" s="826"/>
      <c r="G12" s="827"/>
      <c r="H12" s="816"/>
      <c r="I12" s="814"/>
      <c r="J12" s="815"/>
      <c r="K12" s="818">
        <v>0.49</v>
      </c>
      <c r="L12" s="816">
        <v>2</v>
      </c>
      <c r="M12" s="816">
        <v>18</v>
      </c>
      <c r="N12" s="819">
        <v>5.92</v>
      </c>
      <c r="O12" s="816" t="s">
        <v>4843</v>
      </c>
      <c r="P12" s="831" t="s">
        <v>4858</v>
      </c>
      <c r="Q12" s="820">
        <f t="shared" si="0"/>
        <v>-1</v>
      </c>
      <c r="R12" s="820">
        <f t="shared" si="0"/>
        <v>-0.26</v>
      </c>
      <c r="S12" s="832" t="str">
        <f t="shared" si="1"/>
        <v/>
      </c>
      <c r="T12" s="832" t="str">
        <f t="shared" si="2"/>
        <v/>
      </c>
      <c r="U12" s="832" t="str">
        <f t="shared" si="3"/>
        <v/>
      </c>
      <c r="V12" s="833" t="str">
        <f t="shared" si="4"/>
        <v/>
      </c>
      <c r="W12" s="821"/>
    </row>
    <row r="13" spans="1:23" ht="14.4" customHeight="1" x14ac:dyDescent="0.3">
      <c r="A13" s="881" t="s">
        <v>4859</v>
      </c>
      <c r="B13" s="875"/>
      <c r="C13" s="877"/>
      <c r="D13" s="836"/>
      <c r="E13" s="878">
        <v>3</v>
      </c>
      <c r="F13" s="879">
        <v>2.34</v>
      </c>
      <c r="G13" s="828">
        <v>4</v>
      </c>
      <c r="H13" s="870"/>
      <c r="I13" s="869"/>
      <c r="J13" s="823"/>
      <c r="K13" s="871">
        <v>0.62</v>
      </c>
      <c r="L13" s="870">
        <v>2</v>
      </c>
      <c r="M13" s="870">
        <v>22</v>
      </c>
      <c r="N13" s="872">
        <v>7.23</v>
      </c>
      <c r="O13" s="870" t="s">
        <v>4843</v>
      </c>
      <c r="P13" s="873" t="s">
        <v>4860</v>
      </c>
      <c r="Q13" s="874">
        <f t="shared" si="0"/>
        <v>0</v>
      </c>
      <c r="R13" s="874">
        <f t="shared" si="0"/>
        <v>0</v>
      </c>
      <c r="S13" s="875" t="str">
        <f t="shared" si="1"/>
        <v/>
      </c>
      <c r="T13" s="875" t="str">
        <f t="shared" si="2"/>
        <v/>
      </c>
      <c r="U13" s="875" t="str">
        <f t="shared" si="3"/>
        <v/>
      </c>
      <c r="V13" s="876" t="str">
        <f t="shared" si="4"/>
        <v/>
      </c>
      <c r="W13" s="824"/>
    </row>
    <row r="14" spans="1:23" ht="14.4" customHeight="1" x14ac:dyDescent="0.3">
      <c r="A14" s="881" t="s">
        <v>4861</v>
      </c>
      <c r="B14" s="875"/>
      <c r="C14" s="877"/>
      <c r="D14" s="836"/>
      <c r="E14" s="878">
        <v>1</v>
      </c>
      <c r="F14" s="879">
        <v>1.65</v>
      </c>
      <c r="G14" s="828">
        <v>46</v>
      </c>
      <c r="H14" s="870"/>
      <c r="I14" s="869"/>
      <c r="J14" s="823"/>
      <c r="K14" s="871">
        <v>0.84</v>
      </c>
      <c r="L14" s="870">
        <v>3</v>
      </c>
      <c r="M14" s="870">
        <v>29</v>
      </c>
      <c r="N14" s="872">
        <v>9.82</v>
      </c>
      <c r="O14" s="870" t="s">
        <v>4843</v>
      </c>
      <c r="P14" s="873" t="s">
        <v>4862</v>
      </c>
      <c r="Q14" s="874">
        <f t="shared" si="0"/>
        <v>0</v>
      </c>
      <c r="R14" s="874">
        <f t="shared" si="0"/>
        <v>0</v>
      </c>
      <c r="S14" s="875" t="str">
        <f t="shared" si="1"/>
        <v/>
      </c>
      <c r="T14" s="875" t="str">
        <f t="shared" si="2"/>
        <v/>
      </c>
      <c r="U14" s="875" t="str">
        <f t="shared" si="3"/>
        <v/>
      </c>
      <c r="V14" s="876" t="str">
        <f t="shared" si="4"/>
        <v/>
      </c>
      <c r="W14" s="824"/>
    </row>
    <row r="15" spans="1:23" ht="14.4" customHeight="1" x14ac:dyDescent="0.3">
      <c r="A15" s="882" t="s">
        <v>4863</v>
      </c>
      <c r="B15" s="832"/>
      <c r="C15" s="834"/>
      <c r="D15" s="835"/>
      <c r="E15" s="825">
        <v>1</v>
      </c>
      <c r="F15" s="826">
        <v>0.87</v>
      </c>
      <c r="G15" s="827">
        <v>3</v>
      </c>
      <c r="H15" s="816"/>
      <c r="I15" s="814"/>
      <c r="J15" s="815"/>
      <c r="K15" s="818">
        <v>0.87</v>
      </c>
      <c r="L15" s="816">
        <v>3</v>
      </c>
      <c r="M15" s="816">
        <v>26</v>
      </c>
      <c r="N15" s="819">
        <v>8.5500000000000007</v>
      </c>
      <c r="O15" s="816" t="s">
        <v>4843</v>
      </c>
      <c r="P15" s="831" t="s">
        <v>4864</v>
      </c>
      <c r="Q15" s="820">
        <f t="shared" si="0"/>
        <v>0</v>
      </c>
      <c r="R15" s="820">
        <f t="shared" si="0"/>
        <v>0</v>
      </c>
      <c r="S15" s="832" t="str">
        <f t="shared" si="1"/>
        <v/>
      </c>
      <c r="T15" s="832" t="str">
        <f t="shared" si="2"/>
        <v/>
      </c>
      <c r="U15" s="832" t="str">
        <f t="shared" si="3"/>
        <v/>
      </c>
      <c r="V15" s="833" t="str">
        <f t="shared" si="4"/>
        <v/>
      </c>
      <c r="W15" s="821"/>
    </row>
    <row r="16" spans="1:23" ht="14.4" customHeight="1" x14ac:dyDescent="0.3">
      <c r="A16" s="882" t="s">
        <v>4865</v>
      </c>
      <c r="B16" s="832"/>
      <c r="C16" s="834"/>
      <c r="D16" s="835"/>
      <c r="E16" s="825">
        <v>1</v>
      </c>
      <c r="F16" s="826">
        <v>3.29</v>
      </c>
      <c r="G16" s="827">
        <v>10</v>
      </c>
      <c r="H16" s="816"/>
      <c r="I16" s="814"/>
      <c r="J16" s="815"/>
      <c r="K16" s="818">
        <v>3.29</v>
      </c>
      <c r="L16" s="816">
        <v>4</v>
      </c>
      <c r="M16" s="816">
        <v>36</v>
      </c>
      <c r="N16" s="819">
        <v>12.04</v>
      </c>
      <c r="O16" s="816" t="s">
        <v>4843</v>
      </c>
      <c r="P16" s="831" t="s">
        <v>4866</v>
      </c>
      <c r="Q16" s="820">
        <f t="shared" si="0"/>
        <v>0</v>
      </c>
      <c r="R16" s="820">
        <f t="shared" si="0"/>
        <v>0</v>
      </c>
      <c r="S16" s="832" t="str">
        <f t="shared" si="1"/>
        <v/>
      </c>
      <c r="T16" s="832" t="str">
        <f t="shared" si="2"/>
        <v/>
      </c>
      <c r="U16" s="832" t="str">
        <f t="shared" si="3"/>
        <v/>
      </c>
      <c r="V16" s="833" t="str">
        <f t="shared" si="4"/>
        <v/>
      </c>
      <c r="W16" s="821"/>
    </row>
    <row r="17" spans="1:23" ht="14.4" customHeight="1" x14ac:dyDescent="0.3">
      <c r="A17" s="882" t="s">
        <v>4867</v>
      </c>
      <c r="B17" s="832"/>
      <c r="C17" s="834"/>
      <c r="D17" s="835"/>
      <c r="E17" s="830"/>
      <c r="F17" s="814"/>
      <c r="G17" s="815"/>
      <c r="H17" s="825">
        <v>1</v>
      </c>
      <c r="I17" s="826">
        <v>1.91</v>
      </c>
      <c r="J17" s="817">
        <v>30</v>
      </c>
      <c r="K17" s="818">
        <v>1.72</v>
      </c>
      <c r="L17" s="816">
        <v>3</v>
      </c>
      <c r="M17" s="816">
        <v>28</v>
      </c>
      <c r="N17" s="819">
        <v>9.44</v>
      </c>
      <c r="O17" s="816" t="s">
        <v>4843</v>
      </c>
      <c r="P17" s="831" t="s">
        <v>4868</v>
      </c>
      <c r="Q17" s="820">
        <f t="shared" si="0"/>
        <v>1</v>
      </c>
      <c r="R17" s="820">
        <f t="shared" si="0"/>
        <v>1.91</v>
      </c>
      <c r="S17" s="832">
        <f t="shared" si="1"/>
        <v>9.44</v>
      </c>
      <c r="T17" s="832">
        <f t="shared" si="2"/>
        <v>30</v>
      </c>
      <c r="U17" s="832">
        <f t="shared" si="3"/>
        <v>20.560000000000002</v>
      </c>
      <c r="V17" s="833">
        <f t="shared" si="4"/>
        <v>3.1779661016949152</v>
      </c>
      <c r="W17" s="821">
        <v>20.56</v>
      </c>
    </row>
    <row r="18" spans="1:23" ht="14.4" customHeight="1" x14ac:dyDescent="0.3">
      <c r="A18" s="881" t="s">
        <v>4869</v>
      </c>
      <c r="B18" s="875"/>
      <c r="C18" s="877"/>
      <c r="D18" s="836"/>
      <c r="E18" s="868"/>
      <c r="F18" s="869"/>
      <c r="G18" s="823"/>
      <c r="H18" s="878">
        <v>1</v>
      </c>
      <c r="I18" s="879">
        <v>3.2</v>
      </c>
      <c r="J18" s="828">
        <v>9</v>
      </c>
      <c r="K18" s="871">
        <v>3.18</v>
      </c>
      <c r="L18" s="870">
        <v>4</v>
      </c>
      <c r="M18" s="870">
        <v>38</v>
      </c>
      <c r="N18" s="872">
        <v>12.65</v>
      </c>
      <c r="O18" s="870" t="s">
        <v>4843</v>
      </c>
      <c r="P18" s="873" t="s">
        <v>4870</v>
      </c>
      <c r="Q18" s="874">
        <f t="shared" si="0"/>
        <v>1</v>
      </c>
      <c r="R18" s="874">
        <f t="shared" si="0"/>
        <v>3.2</v>
      </c>
      <c r="S18" s="875">
        <f t="shared" si="1"/>
        <v>12.65</v>
      </c>
      <c r="T18" s="875">
        <f t="shared" si="2"/>
        <v>9</v>
      </c>
      <c r="U18" s="875">
        <f t="shared" si="3"/>
        <v>-3.6500000000000004</v>
      </c>
      <c r="V18" s="876">
        <f t="shared" si="4"/>
        <v>0.71146245059288538</v>
      </c>
      <c r="W18" s="824"/>
    </row>
    <row r="19" spans="1:23" ht="14.4" customHeight="1" x14ac:dyDescent="0.3">
      <c r="A19" s="882" t="s">
        <v>4871</v>
      </c>
      <c r="B19" s="832">
        <v>6</v>
      </c>
      <c r="C19" s="834">
        <v>2.81</v>
      </c>
      <c r="D19" s="835">
        <v>3.3</v>
      </c>
      <c r="E19" s="825">
        <v>12</v>
      </c>
      <c r="F19" s="826">
        <v>5.0999999999999996</v>
      </c>
      <c r="G19" s="827">
        <v>3.4</v>
      </c>
      <c r="H19" s="816">
        <v>8</v>
      </c>
      <c r="I19" s="814">
        <v>3.37</v>
      </c>
      <c r="J19" s="817">
        <v>5</v>
      </c>
      <c r="K19" s="818">
        <v>0.42</v>
      </c>
      <c r="L19" s="816">
        <v>2</v>
      </c>
      <c r="M19" s="816">
        <v>15</v>
      </c>
      <c r="N19" s="819">
        <v>4.8899999999999997</v>
      </c>
      <c r="O19" s="816" t="s">
        <v>4843</v>
      </c>
      <c r="P19" s="831" t="s">
        <v>4872</v>
      </c>
      <c r="Q19" s="820">
        <f t="shared" si="0"/>
        <v>2</v>
      </c>
      <c r="R19" s="820">
        <f t="shared" si="0"/>
        <v>0.56000000000000005</v>
      </c>
      <c r="S19" s="832">
        <f t="shared" si="1"/>
        <v>39.119999999999997</v>
      </c>
      <c r="T19" s="832">
        <f t="shared" si="2"/>
        <v>40</v>
      </c>
      <c r="U19" s="832">
        <f t="shared" si="3"/>
        <v>0.88000000000000256</v>
      </c>
      <c r="V19" s="833">
        <f t="shared" si="4"/>
        <v>1.0224948875255624</v>
      </c>
      <c r="W19" s="821">
        <v>11.33</v>
      </c>
    </row>
    <row r="20" spans="1:23" ht="14.4" customHeight="1" x14ac:dyDescent="0.3">
      <c r="A20" s="881" t="s">
        <v>4873</v>
      </c>
      <c r="B20" s="875">
        <v>12</v>
      </c>
      <c r="C20" s="877">
        <v>6.76</v>
      </c>
      <c r="D20" s="836">
        <v>5.4</v>
      </c>
      <c r="E20" s="878">
        <v>6</v>
      </c>
      <c r="F20" s="879">
        <v>3.65</v>
      </c>
      <c r="G20" s="828">
        <v>7.2</v>
      </c>
      <c r="H20" s="870">
        <v>12</v>
      </c>
      <c r="I20" s="869">
        <v>6.98</v>
      </c>
      <c r="J20" s="823">
        <v>5.4</v>
      </c>
      <c r="K20" s="871">
        <v>0.55000000000000004</v>
      </c>
      <c r="L20" s="870">
        <v>2</v>
      </c>
      <c r="M20" s="870">
        <v>19</v>
      </c>
      <c r="N20" s="872">
        <v>6.24</v>
      </c>
      <c r="O20" s="870" t="s">
        <v>4843</v>
      </c>
      <c r="P20" s="873" t="s">
        <v>4874</v>
      </c>
      <c r="Q20" s="874">
        <f t="shared" si="0"/>
        <v>0</v>
      </c>
      <c r="R20" s="874">
        <f t="shared" si="0"/>
        <v>0.22000000000000064</v>
      </c>
      <c r="S20" s="875">
        <f t="shared" si="1"/>
        <v>74.88</v>
      </c>
      <c r="T20" s="875">
        <f t="shared" si="2"/>
        <v>64.800000000000011</v>
      </c>
      <c r="U20" s="875">
        <f t="shared" si="3"/>
        <v>-10.079999999999984</v>
      </c>
      <c r="V20" s="876">
        <f t="shared" si="4"/>
        <v>0.86538461538461564</v>
      </c>
      <c r="W20" s="824">
        <v>18.28</v>
      </c>
    </row>
    <row r="21" spans="1:23" ht="14.4" customHeight="1" x14ac:dyDescent="0.3">
      <c r="A21" s="881" t="s">
        <v>4875</v>
      </c>
      <c r="B21" s="875">
        <v>15</v>
      </c>
      <c r="C21" s="877">
        <v>10.43</v>
      </c>
      <c r="D21" s="836">
        <v>7.5</v>
      </c>
      <c r="E21" s="878">
        <v>17</v>
      </c>
      <c r="F21" s="879">
        <v>10.61</v>
      </c>
      <c r="G21" s="828">
        <v>4.4000000000000004</v>
      </c>
      <c r="H21" s="870">
        <v>9</v>
      </c>
      <c r="I21" s="869">
        <v>7.65</v>
      </c>
      <c r="J21" s="829">
        <v>9</v>
      </c>
      <c r="K21" s="871">
        <v>0.76</v>
      </c>
      <c r="L21" s="870">
        <v>3</v>
      </c>
      <c r="M21" s="870">
        <v>26</v>
      </c>
      <c r="N21" s="872">
        <v>8.5399999999999991</v>
      </c>
      <c r="O21" s="870" t="s">
        <v>4843</v>
      </c>
      <c r="P21" s="873" t="s">
        <v>4876</v>
      </c>
      <c r="Q21" s="874">
        <f t="shared" si="0"/>
        <v>-6</v>
      </c>
      <c r="R21" s="874">
        <f t="shared" si="0"/>
        <v>-2.7799999999999994</v>
      </c>
      <c r="S21" s="875">
        <f t="shared" si="1"/>
        <v>76.859999999999985</v>
      </c>
      <c r="T21" s="875">
        <f t="shared" si="2"/>
        <v>81</v>
      </c>
      <c r="U21" s="875">
        <f t="shared" si="3"/>
        <v>4.1400000000000148</v>
      </c>
      <c r="V21" s="876">
        <f t="shared" si="4"/>
        <v>1.0538641686182673</v>
      </c>
      <c r="W21" s="824">
        <v>32.92</v>
      </c>
    </row>
    <row r="22" spans="1:23" ht="14.4" customHeight="1" x14ac:dyDescent="0.3">
      <c r="A22" s="882" t="s">
        <v>4877</v>
      </c>
      <c r="B22" s="832">
        <v>1</v>
      </c>
      <c r="C22" s="834">
        <v>2.08</v>
      </c>
      <c r="D22" s="835">
        <v>15</v>
      </c>
      <c r="E22" s="825">
        <v>3</v>
      </c>
      <c r="F22" s="826">
        <v>6.23</v>
      </c>
      <c r="G22" s="827">
        <v>16.7</v>
      </c>
      <c r="H22" s="816"/>
      <c r="I22" s="814"/>
      <c r="J22" s="815"/>
      <c r="K22" s="818">
        <v>2.08</v>
      </c>
      <c r="L22" s="816">
        <v>4</v>
      </c>
      <c r="M22" s="816">
        <v>39</v>
      </c>
      <c r="N22" s="819">
        <v>13</v>
      </c>
      <c r="O22" s="816" t="s">
        <v>4843</v>
      </c>
      <c r="P22" s="831" t="s">
        <v>4878</v>
      </c>
      <c r="Q22" s="820">
        <f t="shared" si="0"/>
        <v>-1</v>
      </c>
      <c r="R22" s="820">
        <f t="shared" si="0"/>
        <v>-2.08</v>
      </c>
      <c r="S22" s="832" t="str">
        <f t="shared" si="1"/>
        <v/>
      </c>
      <c r="T22" s="832" t="str">
        <f t="shared" si="2"/>
        <v/>
      </c>
      <c r="U22" s="832" t="str">
        <f t="shared" si="3"/>
        <v/>
      </c>
      <c r="V22" s="833" t="str">
        <f t="shared" si="4"/>
        <v/>
      </c>
      <c r="W22" s="821"/>
    </row>
    <row r="23" spans="1:23" ht="14.4" customHeight="1" x14ac:dyDescent="0.3">
      <c r="A23" s="882" t="s">
        <v>4879</v>
      </c>
      <c r="B23" s="811">
        <v>8</v>
      </c>
      <c r="C23" s="812">
        <v>3.84</v>
      </c>
      <c r="D23" s="813">
        <v>5.8</v>
      </c>
      <c r="E23" s="830">
        <v>2</v>
      </c>
      <c r="F23" s="814">
        <v>0.94</v>
      </c>
      <c r="G23" s="815">
        <v>5.5</v>
      </c>
      <c r="H23" s="816">
        <v>3</v>
      </c>
      <c r="I23" s="814">
        <v>1.41</v>
      </c>
      <c r="J23" s="817">
        <v>6</v>
      </c>
      <c r="K23" s="818">
        <v>0.47</v>
      </c>
      <c r="L23" s="816">
        <v>2</v>
      </c>
      <c r="M23" s="816">
        <v>17</v>
      </c>
      <c r="N23" s="819">
        <v>5.61</v>
      </c>
      <c r="O23" s="816" t="s">
        <v>4843</v>
      </c>
      <c r="P23" s="831" t="s">
        <v>4880</v>
      </c>
      <c r="Q23" s="820">
        <f t="shared" si="0"/>
        <v>-5</v>
      </c>
      <c r="R23" s="820">
        <f t="shared" si="0"/>
        <v>-2.4299999999999997</v>
      </c>
      <c r="S23" s="832">
        <f t="shared" si="1"/>
        <v>16.830000000000002</v>
      </c>
      <c r="T23" s="832">
        <f t="shared" si="2"/>
        <v>18</v>
      </c>
      <c r="U23" s="832">
        <f t="shared" si="3"/>
        <v>1.1699999999999982</v>
      </c>
      <c r="V23" s="833">
        <f t="shared" si="4"/>
        <v>1.0695187165775399</v>
      </c>
      <c r="W23" s="821">
        <v>3.78</v>
      </c>
    </row>
    <row r="24" spans="1:23" ht="14.4" customHeight="1" x14ac:dyDescent="0.3">
      <c r="A24" s="881" t="s">
        <v>4881</v>
      </c>
      <c r="B24" s="866">
        <v>3</v>
      </c>
      <c r="C24" s="867">
        <v>2.0499999999999998</v>
      </c>
      <c r="D24" s="822">
        <v>13.3</v>
      </c>
      <c r="E24" s="868">
        <v>12</v>
      </c>
      <c r="F24" s="869">
        <v>7.66</v>
      </c>
      <c r="G24" s="823">
        <v>5.7</v>
      </c>
      <c r="H24" s="870">
        <v>3</v>
      </c>
      <c r="I24" s="869">
        <v>1.91</v>
      </c>
      <c r="J24" s="823">
        <v>6.7</v>
      </c>
      <c r="K24" s="871">
        <v>0.61</v>
      </c>
      <c r="L24" s="870">
        <v>2</v>
      </c>
      <c r="M24" s="870">
        <v>22</v>
      </c>
      <c r="N24" s="872">
        <v>7.39</v>
      </c>
      <c r="O24" s="870" t="s">
        <v>4843</v>
      </c>
      <c r="P24" s="873" t="s">
        <v>4882</v>
      </c>
      <c r="Q24" s="874">
        <f t="shared" si="0"/>
        <v>0</v>
      </c>
      <c r="R24" s="874">
        <f t="shared" si="0"/>
        <v>-0.1399999999999999</v>
      </c>
      <c r="S24" s="875">
        <f t="shared" si="1"/>
        <v>22.169999999999998</v>
      </c>
      <c r="T24" s="875">
        <f t="shared" si="2"/>
        <v>20.100000000000001</v>
      </c>
      <c r="U24" s="875">
        <f t="shared" si="3"/>
        <v>-2.0699999999999967</v>
      </c>
      <c r="V24" s="876">
        <f t="shared" si="4"/>
        <v>0.90663058186738854</v>
      </c>
      <c r="W24" s="824">
        <v>3.22</v>
      </c>
    </row>
    <row r="25" spans="1:23" ht="14.4" customHeight="1" x14ac:dyDescent="0.3">
      <c r="A25" s="881" t="s">
        <v>4883</v>
      </c>
      <c r="B25" s="866">
        <v>8</v>
      </c>
      <c r="C25" s="867">
        <v>5.6</v>
      </c>
      <c r="D25" s="822">
        <v>5.5</v>
      </c>
      <c r="E25" s="868">
        <v>2</v>
      </c>
      <c r="F25" s="869">
        <v>1.66</v>
      </c>
      <c r="G25" s="823">
        <v>8</v>
      </c>
      <c r="H25" s="870">
        <v>6</v>
      </c>
      <c r="I25" s="869">
        <v>4.4400000000000004</v>
      </c>
      <c r="J25" s="823">
        <v>5.7</v>
      </c>
      <c r="K25" s="871">
        <v>0.82</v>
      </c>
      <c r="L25" s="870">
        <v>3</v>
      </c>
      <c r="M25" s="870">
        <v>28</v>
      </c>
      <c r="N25" s="872">
        <v>9.44</v>
      </c>
      <c r="O25" s="870" t="s">
        <v>4843</v>
      </c>
      <c r="P25" s="873" t="s">
        <v>4884</v>
      </c>
      <c r="Q25" s="874">
        <f t="shared" si="0"/>
        <v>-2</v>
      </c>
      <c r="R25" s="874">
        <f t="shared" si="0"/>
        <v>-1.1599999999999993</v>
      </c>
      <c r="S25" s="875">
        <f t="shared" si="1"/>
        <v>56.64</v>
      </c>
      <c r="T25" s="875">
        <f t="shared" si="2"/>
        <v>34.200000000000003</v>
      </c>
      <c r="U25" s="875">
        <f t="shared" si="3"/>
        <v>-22.439999999999998</v>
      </c>
      <c r="V25" s="876">
        <f t="shared" si="4"/>
        <v>0.60381355932203395</v>
      </c>
      <c r="W25" s="824">
        <v>4.5599999999999996</v>
      </c>
    </row>
    <row r="26" spans="1:23" ht="14.4" customHeight="1" x14ac:dyDescent="0.3">
      <c r="A26" s="882" t="s">
        <v>4885</v>
      </c>
      <c r="B26" s="832"/>
      <c r="C26" s="834"/>
      <c r="D26" s="835"/>
      <c r="E26" s="825">
        <v>2</v>
      </c>
      <c r="F26" s="826">
        <v>1.41</v>
      </c>
      <c r="G26" s="827">
        <v>4</v>
      </c>
      <c r="H26" s="816">
        <v>1</v>
      </c>
      <c r="I26" s="814">
        <v>0.56999999999999995</v>
      </c>
      <c r="J26" s="815">
        <v>4</v>
      </c>
      <c r="K26" s="818">
        <v>0.56999999999999995</v>
      </c>
      <c r="L26" s="816">
        <v>2</v>
      </c>
      <c r="M26" s="816">
        <v>21</v>
      </c>
      <c r="N26" s="819">
        <v>6.98</v>
      </c>
      <c r="O26" s="816" t="s">
        <v>4843</v>
      </c>
      <c r="P26" s="831" t="s">
        <v>4886</v>
      </c>
      <c r="Q26" s="820">
        <f t="shared" si="0"/>
        <v>1</v>
      </c>
      <c r="R26" s="820">
        <f t="shared" si="0"/>
        <v>0.56999999999999995</v>
      </c>
      <c r="S26" s="832">
        <f t="shared" si="1"/>
        <v>6.98</v>
      </c>
      <c r="T26" s="832">
        <f t="shared" si="2"/>
        <v>4</v>
      </c>
      <c r="U26" s="832">
        <f t="shared" si="3"/>
        <v>-2.9800000000000004</v>
      </c>
      <c r="V26" s="833">
        <f t="shared" si="4"/>
        <v>0.57306590257879653</v>
      </c>
      <c r="W26" s="821"/>
    </row>
    <row r="27" spans="1:23" ht="14.4" customHeight="1" x14ac:dyDescent="0.3">
      <c r="A27" s="881" t="s">
        <v>4887</v>
      </c>
      <c r="B27" s="875"/>
      <c r="C27" s="877"/>
      <c r="D27" s="836"/>
      <c r="E27" s="878">
        <v>5</v>
      </c>
      <c r="F27" s="879">
        <v>3.1</v>
      </c>
      <c r="G27" s="828">
        <v>7.4</v>
      </c>
      <c r="H27" s="870"/>
      <c r="I27" s="869"/>
      <c r="J27" s="823"/>
      <c r="K27" s="871">
        <v>0.67</v>
      </c>
      <c r="L27" s="870">
        <v>3</v>
      </c>
      <c r="M27" s="870">
        <v>24</v>
      </c>
      <c r="N27" s="872">
        <v>8.17</v>
      </c>
      <c r="O27" s="870" t="s">
        <v>4843</v>
      </c>
      <c r="P27" s="873" t="s">
        <v>4888</v>
      </c>
      <c r="Q27" s="874">
        <f t="shared" si="0"/>
        <v>0</v>
      </c>
      <c r="R27" s="874">
        <f t="shared" si="0"/>
        <v>0</v>
      </c>
      <c r="S27" s="875" t="str">
        <f t="shared" si="1"/>
        <v/>
      </c>
      <c r="T27" s="875" t="str">
        <f t="shared" si="2"/>
        <v/>
      </c>
      <c r="U27" s="875" t="str">
        <f t="shared" si="3"/>
        <v/>
      </c>
      <c r="V27" s="876" t="str">
        <f t="shared" si="4"/>
        <v/>
      </c>
      <c r="W27" s="824"/>
    </row>
    <row r="28" spans="1:23" ht="14.4" customHeight="1" x14ac:dyDescent="0.3">
      <c r="A28" s="881" t="s">
        <v>4889</v>
      </c>
      <c r="B28" s="875">
        <v>2</v>
      </c>
      <c r="C28" s="877">
        <v>2.04</v>
      </c>
      <c r="D28" s="836">
        <v>7.5</v>
      </c>
      <c r="E28" s="878">
        <v>3</v>
      </c>
      <c r="F28" s="879">
        <v>3.06</v>
      </c>
      <c r="G28" s="828">
        <v>12.3</v>
      </c>
      <c r="H28" s="870">
        <v>2</v>
      </c>
      <c r="I28" s="869">
        <v>2.04</v>
      </c>
      <c r="J28" s="823">
        <v>9.5</v>
      </c>
      <c r="K28" s="871">
        <v>1.02</v>
      </c>
      <c r="L28" s="870">
        <v>3</v>
      </c>
      <c r="M28" s="870">
        <v>31</v>
      </c>
      <c r="N28" s="872">
        <v>10.27</v>
      </c>
      <c r="O28" s="870" t="s">
        <v>4843</v>
      </c>
      <c r="P28" s="873" t="s">
        <v>4890</v>
      </c>
      <c r="Q28" s="874">
        <f t="shared" si="0"/>
        <v>0</v>
      </c>
      <c r="R28" s="874">
        <f t="shared" si="0"/>
        <v>0</v>
      </c>
      <c r="S28" s="875">
        <f t="shared" si="1"/>
        <v>20.54</v>
      </c>
      <c r="T28" s="875">
        <f t="shared" si="2"/>
        <v>19</v>
      </c>
      <c r="U28" s="875">
        <f t="shared" si="3"/>
        <v>-1.5399999999999991</v>
      </c>
      <c r="V28" s="876">
        <f t="shared" si="4"/>
        <v>0.92502434274586176</v>
      </c>
      <c r="W28" s="824">
        <v>5.73</v>
      </c>
    </row>
    <row r="29" spans="1:23" ht="14.4" customHeight="1" x14ac:dyDescent="0.3">
      <c r="A29" s="882" t="s">
        <v>4891</v>
      </c>
      <c r="B29" s="811">
        <v>1</v>
      </c>
      <c r="C29" s="812">
        <v>0.54</v>
      </c>
      <c r="D29" s="813">
        <v>8</v>
      </c>
      <c r="E29" s="830">
        <v>1</v>
      </c>
      <c r="F29" s="814">
        <v>0.54</v>
      </c>
      <c r="G29" s="815">
        <v>4</v>
      </c>
      <c r="H29" s="816">
        <v>1</v>
      </c>
      <c r="I29" s="814">
        <v>0.55000000000000004</v>
      </c>
      <c r="J29" s="815">
        <v>5</v>
      </c>
      <c r="K29" s="818">
        <v>0.54</v>
      </c>
      <c r="L29" s="816">
        <v>3</v>
      </c>
      <c r="M29" s="816">
        <v>28</v>
      </c>
      <c r="N29" s="819">
        <v>9.23</v>
      </c>
      <c r="O29" s="816" t="s">
        <v>4843</v>
      </c>
      <c r="P29" s="831" t="s">
        <v>4892</v>
      </c>
      <c r="Q29" s="820">
        <f t="shared" si="0"/>
        <v>0</v>
      </c>
      <c r="R29" s="820">
        <f t="shared" si="0"/>
        <v>1.0000000000000009E-2</v>
      </c>
      <c r="S29" s="832">
        <f t="shared" si="1"/>
        <v>9.23</v>
      </c>
      <c r="T29" s="832">
        <f t="shared" si="2"/>
        <v>5</v>
      </c>
      <c r="U29" s="832">
        <f t="shared" si="3"/>
        <v>-4.2300000000000004</v>
      </c>
      <c r="V29" s="833">
        <f t="shared" si="4"/>
        <v>0.54171180931744312</v>
      </c>
      <c r="W29" s="821"/>
    </row>
    <row r="30" spans="1:23" ht="14.4" customHeight="1" x14ac:dyDescent="0.3">
      <c r="A30" s="881" t="s">
        <v>4893</v>
      </c>
      <c r="B30" s="866">
        <v>2</v>
      </c>
      <c r="C30" s="867">
        <v>0.81</v>
      </c>
      <c r="D30" s="822">
        <v>11</v>
      </c>
      <c r="E30" s="868">
        <v>1</v>
      </c>
      <c r="F30" s="869">
        <v>0.6</v>
      </c>
      <c r="G30" s="823">
        <v>3</v>
      </c>
      <c r="H30" s="870">
        <v>2</v>
      </c>
      <c r="I30" s="869">
        <v>1.19</v>
      </c>
      <c r="J30" s="823">
        <v>7</v>
      </c>
      <c r="K30" s="871">
        <v>0.6</v>
      </c>
      <c r="L30" s="870">
        <v>3</v>
      </c>
      <c r="M30" s="870">
        <v>30</v>
      </c>
      <c r="N30" s="872">
        <v>10.02</v>
      </c>
      <c r="O30" s="870" t="s">
        <v>4843</v>
      </c>
      <c r="P30" s="873" t="s">
        <v>4894</v>
      </c>
      <c r="Q30" s="874">
        <f t="shared" si="0"/>
        <v>0</v>
      </c>
      <c r="R30" s="874">
        <f t="shared" si="0"/>
        <v>0.37999999999999989</v>
      </c>
      <c r="S30" s="875">
        <f t="shared" si="1"/>
        <v>20.04</v>
      </c>
      <c r="T30" s="875">
        <f t="shared" si="2"/>
        <v>14</v>
      </c>
      <c r="U30" s="875">
        <f t="shared" si="3"/>
        <v>-6.0399999999999991</v>
      </c>
      <c r="V30" s="876">
        <f t="shared" si="4"/>
        <v>0.69860279441117767</v>
      </c>
      <c r="W30" s="824">
        <v>0.98</v>
      </c>
    </row>
    <row r="31" spans="1:23" ht="14.4" customHeight="1" x14ac:dyDescent="0.3">
      <c r="A31" s="881" t="s">
        <v>4895</v>
      </c>
      <c r="B31" s="866">
        <v>1</v>
      </c>
      <c r="C31" s="867">
        <v>0.87</v>
      </c>
      <c r="D31" s="822">
        <v>5</v>
      </c>
      <c r="E31" s="868">
        <v>1</v>
      </c>
      <c r="F31" s="869">
        <v>0.88</v>
      </c>
      <c r="G31" s="823">
        <v>4</v>
      </c>
      <c r="H31" s="870"/>
      <c r="I31" s="869"/>
      <c r="J31" s="823"/>
      <c r="K31" s="871">
        <v>0.86</v>
      </c>
      <c r="L31" s="870">
        <v>4</v>
      </c>
      <c r="M31" s="870">
        <v>37</v>
      </c>
      <c r="N31" s="872">
        <v>12.23</v>
      </c>
      <c r="O31" s="870" t="s">
        <v>4843</v>
      </c>
      <c r="P31" s="873" t="s">
        <v>4896</v>
      </c>
      <c r="Q31" s="874">
        <f t="shared" si="0"/>
        <v>-1</v>
      </c>
      <c r="R31" s="874">
        <f t="shared" si="0"/>
        <v>-0.87</v>
      </c>
      <c r="S31" s="875" t="str">
        <f t="shared" si="1"/>
        <v/>
      </c>
      <c r="T31" s="875" t="str">
        <f t="shared" si="2"/>
        <v/>
      </c>
      <c r="U31" s="875" t="str">
        <f t="shared" si="3"/>
        <v/>
      </c>
      <c r="V31" s="876" t="str">
        <f t="shared" si="4"/>
        <v/>
      </c>
      <c r="W31" s="824"/>
    </row>
    <row r="32" spans="1:23" ht="14.4" customHeight="1" x14ac:dyDescent="0.3">
      <c r="A32" s="882" t="s">
        <v>4897</v>
      </c>
      <c r="B32" s="832">
        <v>2</v>
      </c>
      <c r="C32" s="834">
        <v>0.66</v>
      </c>
      <c r="D32" s="835">
        <v>5.5</v>
      </c>
      <c r="E32" s="830"/>
      <c r="F32" s="814"/>
      <c r="G32" s="815"/>
      <c r="H32" s="825">
        <v>2</v>
      </c>
      <c r="I32" s="826">
        <v>0.68</v>
      </c>
      <c r="J32" s="817">
        <v>5</v>
      </c>
      <c r="K32" s="818">
        <v>0.33</v>
      </c>
      <c r="L32" s="816">
        <v>1</v>
      </c>
      <c r="M32" s="816">
        <v>13</v>
      </c>
      <c r="N32" s="819">
        <v>4.25</v>
      </c>
      <c r="O32" s="816" t="s">
        <v>4843</v>
      </c>
      <c r="P32" s="831" t="s">
        <v>4898</v>
      </c>
      <c r="Q32" s="820">
        <f t="shared" si="0"/>
        <v>0</v>
      </c>
      <c r="R32" s="820">
        <f t="shared" si="0"/>
        <v>2.0000000000000018E-2</v>
      </c>
      <c r="S32" s="832">
        <f t="shared" si="1"/>
        <v>8.5</v>
      </c>
      <c r="T32" s="832">
        <f t="shared" si="2"/>
        <v>10</v>
      </c>
      <c r="U32" s="832">
        <f t="shared" si="3"/>
        <v>1.5</v>
      </c>
      <c r="V32" s="833">
        <f t="shared" si="4"/>
        <v>1.1764705882352942</v>
      </c>
      <c r="W32" s="821">
        <v>3.75</v>
      </c>
    </row>
    <row r="33" spans="1:23" ht="14.4" customHeight="1" x14ac:dyDescent="0.3">
      <c r="A33" s="881" t="s">
        <v>4899</v>
      </c>
      <c r="B33" s="875">
        <v>1</v>
      </c>
      <c r="C33" s="877">
        <v>0.48</v>
      </c>
      <c r="D33" s="836">
        <v>8</v>
      </c>
      <c r="E33" s="868">
        <v>4</v>
      </c>
      <c r="F33" s="869">
        <v>1.94</v>
      </c>
      <c r="G33" s="823">
        <v>4</v>
      </c>
      <c r="H33" s="878">
        <v>2</v>
      </c>
      <c r="I33" s="879">
        <v>0.97</v>
      </c>
      <c r="J33" s="828">
        <v>3.5</v>
      </c>
      <c r="K33" s="871">
        <v>0.48</v>
      </c>
      <c r="L33" s="870">
        <v>2</v>
      </c>
      <c r="M33" s="870">
        <v>19</v>
      </c>
      <c r="N33" s="872">
        <v>6.23</v>
      </c>
      <c r="O33" s="870" t="s">
        <v>4843</v>
      </c>
      <c r="P33" s="873" t="s">
        <v>4900</v>
      </c>
      <c r="Q33" s="874">
        <f t="shared" si="0"/>
        <v>1</v>
      </c>
      <c r="R33" s="874">
        <f t="shared" si="0"/>
        <v>0.49</v>
      </c>
      <c r="S33" s="875">
        <f t="shared" si="1"/>
        <v>12.46</v>
      </c>
      <c r="T33" s="875">
        <f t="shared" si="2"/>
        <v>7</v>
      </c>
      <c r="U33" s="875">
        <f t="shared" si="3"/>
        <v>-5.4600000000000009</v>
      </c>
      <c r="V33" s="876">
        <f t="shared" si="4"/>
        <v>0.56179775280898869</v>
      </c>
      <c r="W33" s="824"/>
    </row>
    <row r="34" spans="1:23" ht="14.4" customHeight="1" x14ac:dyDescent="0.3">
      <c r="A34" s="881" t="s">
        <v>4901</v>
      </c>
      <c r="B34" s="875">
        <v>4</v>
      </c>
      <c r="C34" s="877">
        <v>2.44</v>
      </c>
      <c r="D34" s="836">
        <v>3.5</v>
      </c>
      <c r="E34" s="868">
        <v>2</v>
      </c>
      <c r="F34" s="869">
        <v>1.2</v>
      </c>
      <c r="G34" s="823">
        <v>8</v>
      </c>
      <c r="H34" s="878">
        <v>3</v>
      </c>
      <c r="I34" s="879">
        <v>1.84</v>
      </c>
      <c r="J34" s="829">
        <v>9.3000000000000007</v>
      </c>
      <c r="K34" s="871">
        <v>0.6</v>
      </c>
      <c r="L34" s="870">
        <v>2</v>
      </c>
      <c r="M34" s="870">
        <v>22</v>
      </c>
      <c r="N34" s="872">
        <v>7.35</v>
      </c>
      <c r="O34" s="870" t="s">
        <v>4843</v>
      </c>
      <c r="P34" s="873" t="s">
        <v>4902</v>
      </c>
      <c r="Q34" s="874">
        <f t="shared" si="0"/>
        <v>-1</v>
      </c>
      <c r="R34" s="874">
        <f t="shared" si="0"/>
        <v>-0.59999999999999987</v>
      </c>
      <c r="S34" s="875">
        <f t="shared" si="1"/>
        <v>22.049999999999997</v>
      </c>
      <c r="T34" s="875">
        <f t="shared" si="2"/>
        <v>27.900000000000002</v>
      </c>
      <c r="U34" s="875">
        <f t="shared" si="3"/>
        <v>5.850000000000005</v>
      </c>
      <c r="V34" s="876">
        <f t="shared" si="4"/>
        <v>1.2653061224489799</v>
      </c>
      <c r="W34" s="824">
        <v>9.3000000000000007</v>
      </c>
    </row>
    <row r="35" spans="1:23" ht="14.4" customHeight="1" x14ac:dyDescent="0.3">
      <c r="A35" s="882" t="s">
        <v>4903</v>
      </c>
      <c r="B35" s="832"/>
      <c r="C35" s="834"/>
      <c r="D35" s="835"/>
      <c r="E35" s="830"/>
      <c r="F35" s="814"/>
      <c r="G35" s="815"/>
      <c r="H35" s="825">
        <v>1</v>
      </c>
      <c r="I35" s="826">
        <v>0.48</v>
      </c>
      <c r="J35" s="817">
        <v>9</v>
      </c>
      <c r="K35" s="818">
        <v>0.48</v>
      </c>
      <c r="L35" s="816">
        <v>3</v>
      </c>
      <c r="M35" s="816">
        <v>24</v>
      </c>
      <c r="N35" s="819">
        <v>7.9</v>
      </c>
      <c r="O35" s="816" t="s">
        <v>4843</v>
      </c>
      <c r="P35" s="831" t="s">
        <v>4904</v>
      </c>
      <c r="Q35" s="820">
        <f t="shared" si="0"/>
        <v>1</v>
      </c>
      <c r="R35" s="820">
        <f t="shared" si="0"/>
        <v>0.48</v>
      </c>
      <c r="S35" s="832">
        <f t="shared" si="1"/>
        <v>7.9</v>
      </c>
      <c r="T35" s="832">
        <f t="shared" si="2"/>
        <v>9</v>
      </c>
      <c r="U35" s="832">
        <f t="shared" si="3"/>
        <v>1.0999999999999996</v>
      </c>
      <c r="V35" s="833">
        <f t="shared" si="4"/>
        <v>1.1392405063291138</v>
      </c>
      <c r="W35" s="821">
        <v>1.1000000000000001</v>
      </c>
    </row>
    <row r="36" spans="1:23" ht="14.4" customHeight="1" x14ac:dyDescent="0.3">
      <c r="A36" s="882" t="s">
        <v>4905</v>
      </c>
      <c r="B36" s="832">
        <v>1</v>
      </c>
      <c r="C36" s="834">
        <v>1.37</v>
      </c>
      <c r="D36" s="835">
        <v>3</v>
      </c>
      <c r="E36" s="825">
        <v>1</v>
      </c>
      <c r="F36" s="826">
        <v>0.32</v>
      </c>
      <c r="G36" s="827">
        <v>3</v>
      </c>
      <c r="H36" s="816"/>
      <c r="I36" s="814"/>
      <c r="J36" s="815"/>
      <c r="K36" s="818">
        <v>0.32</v>
      </c>
      <c r="L36" s="816">
        <v>2</v>
      </c>
      <c r="M36" s="816">
        <v>18</v>
      </c>
      <c r="N36" s="819">
        <v>6.06</v>
      </c>
      <c r="O36" s="816" t="s">
        <v>4843</v>
      </c>
      <c r="P36" s="831" t="s">
        <v>4906</v>
      </c>
      <c r="Q36" s="820">
        <f t="shared" si="0"/>
        <v>-1</v>
      </c>
      <c r="R36" s="820">
        <f t="shared" si="0"/>
        <v>-1.37</v>
      </c>
      <c r="S36" s="832" t="str">
        <f t="shared" si="1"/>
        <v/>
      </c>
      <c r="T36" s="832" t="str">
        <f t="shared" si="2"/>
        <v/>
      </c>
      <c r="U36" s="832" t="str">
        <f t="shared" si="3"/>
        <v/>
      </c>
      <c r="V36" s="833" t="str">
        <f t="shared" si="4"/>
        <v/>
      </c>
      <c r="W36" s="821"/>
    </row>
    <row r="37" spans="1:23" ht="14.4" customHeight="1" x14ac:dyDescent="0.3">
      <c r="A37" s="882" t="s">
        <v>4907</v>
      </c>
      <c r="B37" s="832"/>
      <c r="C37" s="834"/>
      <c r="D37" s="835"/>
      <c r="E37" s="825">
        <v>1</v>
      </c>
      <c r="F37" s="826">
        <v>4.59</v>
      </c>
      <c r="G37" s="827">
        <v>6</v>
      </c>
      <c r="H37" s="816"/>
      <c r="I37" s="814"/>
      <c r="J37" s="815"/>
      <c r="K37" s="818">
        <v>4.59</v>
      </c>
      <c r="L37" s="816">
        <v>5</v>
      </c>
      <c r="M37" s="816">
        <v>45</v>
      </c>
      <c r="N37" s="819">
        <v>14.86</v>
      </c>
      <c r="O37" s="816" t="s">
        <v>4843</v>
      </c>
      <c r="P37" s="831" t="s">
        <v>4908</v>
      </c>
      <c r="Q37" s="820">
        <f t="shared" si="0"/>
        <v>0</v>
      </c>
      <c r="R37" s="820">
        <f t="shared" si="0"/>
        <v>0</v>
      </c>
      <c r="S37" s="832" t="str">
        <f t="shared" si="1"/>
        <v/>
      </c>
      <c r="T37" s="832" t="str">
        <f t="shared" si="2"/>
        <v/>
      </c>
      <c r="U37" s="832" t="str">
        <f t="shared" si="3"/>
        <v/>
      </c>
      <c r="V37" s="833" t="str">
        <f t="shared" si="4"/>
        <v/>
      </c>
      <c r="W37" s="821"/>
    </row>
    <row r="38" spans="1:23" ht="14.4" customHeight="1" x14ac:dyDescent="0.3">
      <c r="A38" s="882" t="s">
        <v>4909</v>
      </c>
      <c r="B38" s="832"/>
      <c r="C38" s="834"/>
      <c r="D38" s="835"/>
      <c r="E38" s="830"/>
      <c r="F38" s="814"/>
      <c r="G38" s="815"/>
      <c r="H38" s="825">
        <v>1</v>
      </c>
      <c r="I38" s="826">
        <v>1.88</v>
      </c>
      <c r="J38" s="827">
        <v>6</v>
      </c>
      <c r="K38" s="818">
        <v>1.88</v>
      </c>
      <c r="L38" s="816">
        <v>4</v>
      </c>
      <c r="M38" s="816">
        <v>32</v>
      </c>
      <c r="N38" s="819">
        <v>10.62</v>
      </c>
      <c r="O38" s="816" t="s">
        <v>4843</v>
      </c>
      <c r="P38" s="831" t="s">
        <v>4910</v>
      </c>
      <c r="Q38" s="820">
        <f t="shared" si="0"/>
        <v>1</v>
      </c>
      <c r="R38" s="820">
        <f t="shared" si="0"/>
        <v>1.88</v>
      </c>
      <c r="S38" s="832">
        <f t="shared" si="1"/>
        <v>10.62</v>
      </c>
      <c r="T38" s="832">
        <f t="shared" si="2"/>
        <v>6</v>
      </c>
      <c r="U38" s="832">
        <f t="shared" si="3"/>
        <v>-4.6199999999999992</v>
      </c>
      <c r="V38" s="833">
        <f t="shared" si="4"/>
        <v>0.56497175141242939</v>
      </c>
      <c r="W38" s="821"/>
    </row>
    <row r="39" spans="1:23" ht="14.4" customHeight="1" x14ac:dyDescent="0.3">
      <c r="A39" s="882" t="s">
        <v>4911</v>
      </c>
      <c r="B39" s="832">
        <v>3</v>
      </c>
      <c r="C39" s="834">
        <v>1.38</v>
      </c>
      <c r="D39" s="835">
        <v>4.7</v>
      </c>
      <c r="E39" s="830">
        <v>1</v>
      </c>
      <c r="F39" s="814">
        <v>0.46</v>
      </c>
      <c r="G39" s="815">
        <v>3</v>
      </c>
      <c r="H39" s="825">
        <v>2</v>
      </c>
      <c r="I39" s="826">
        <v>0.92</v>
      </c>
      <c r="J39" s="827">
        <v>3.5</v>
      </c>
      <c r="K39" s="818">
        <v>0.46</v>
      </c>
      <c r="L39" s="816">
        <v>2</v>
      </c>
      <c r="M39" s="816">
        <v>17</v>
      </c>
      <c r="N39" s="819">
        <v>5.8</v>
      </c>
      <c r="O39" s="816" t="s">
        <v>4843</v>
      </c>
      <c r="P39" s="831" t="s">
        <v>4912</v>
      </c>
      <c r="Q39" s="820">
        <f t="shared" si="0"/>
        <v>-1</v>
      </c>
      <c r="R39" s="820">
        <f t="shared" si="0"/>
        <v>-0.45999999999999985</v>
      </c>
      <c r="S39" s="832">
        <f t="shared" si="1"/>
        <v>11.6</v>
      </c>
      <c r="T39" s="832">
        <f t="shared" si="2"/>
        <v>7</v>
      </c>
      <c r="U39" s="832">
        <f t="shared" si="3"/>
        <v>-4.5999999999999996</v>
      </c>
      <c r="V39" s="833">
        <f t="shared" si="4"/>
        <v>0.60344827586206895</v>
      </c>
      <c r="W39" s="821"/>
    </row>
    <row r="40" spans="1:23" ht="14.4" customHeight="1" x14ac:dyDescent="0.3">
      <c r="A40" s="881" t="s">
        <v>4913</v>
      </c>
      <c r="B40" s="875">
        <v>1</v>
      </c>
      <c r="C40" s="877">
        <v>0.65</v>
      </c>
      <c r="D40" s="836">
        <v>14</v>
      </c>
      <c r="E40" s="868">
        <v>2</v>
      </c>
      <c r="F40" s="869">
        <v>1.3</v>
      </c>
      <c r="G40" s="823">
        <v>8.5</v>
      </c>
      <c r="H40" s="878">
        <v>9</v>
      </c>
      <c r="I40" s="879">
        <v>5.64</v>
      </c>
      <c r="J40" s="829">
        <v>8.3000000000000007</v>
      </c>
      <c r="K40" s="871">
        <v>0.65</v>
      </c>
      <c r="L40" s="870">
        <v>3</v>
      </c>
      <c r="M40" s="870">
        <v>23</v>
      </c>
      <c r="N40" s="872">
        <v>7.8</v>
      </c>
      <c r="O40" s="870" t="s">
        <v>4843</v>
      </c>
      <c r="P40" s="873" t="s">
        <v>4914</v>
      </c>
      <c r="Q40" s="874">
        <f t="shared" si="0"/>
        <v>8</v>
      </c>
      <c r="R40" s="874">
        <f t="shared" si="0"/>
        <v>4.9899999999999993</v>
      </c>
      <c r="S40" s="875">
        <f t="shared" si="1"/>
        <v>70.2</v>
      </c>
      <c r="T40" s="875">
        <f t="shared" si="2"/>
        <v>74.7</v>
      </c>
      <c r="U40" s="875">
        <f t="shared" si="3"/>
        <v>4.5</v>
      </c>
      <c r="V40" s="876">
        <f t="shared" si="4"/>
        <v>1.0641025641025641</v>
      </c>
      <c r="W40" s="824">
        <v>24</v>
      </c>
    </row>
    <row r="41" spans="1:23" ht="14.4" customHeight="1" x14ac:dyDescent="0.3">
      <c r="A41" s="881" t="s">
        <v>4915</v>
      </c>
      <c r="B41" s="875">
        <v>1</v>
      </c>
      <c r="C41" s="877">
        <v>1</v>
      </c>
      <c r="D41" s="836">
        <v>5</v>
      </c>
      <c r="E41" s="868">
        <v>4</v>
      </c>
      <c r="F41" s="869">
        <v>3.21</v>
      </c>
      <c r="G41" s="823">
        <v>3.5</v>
      </c>
      <c r="H41" s="878">
        <v>4</v>
      </c>
      <c r="I41" s="879">
        <v>3.76</v>
      </c>
      <c r="J41" s="829">
        <v>10</v>
      </c>
      <c r="K41" s="871">
        <v>1</v>
      </c>
      <c r="L41" s="870">
        <v>3</v>
      </c>
      <c r="M41" s="870">
        <v>30</v>
      </c>
      <c r="N41" s="872">
        <v>9.91</v>
      </c>
      <c r="O41" s="870" t="s">
        <v>4843</v>
      </c>
      <c r="P41" s="873" t="s">
        <v>4916</v>
      </c>
      <c r="Q41" s="874">
        <f t="shared" si="0"/>
        <v>3</v>
      </c>
      <c r="R41" s="874">
        <f t="shared" si="0"/>
        <v>2.76</v>
      </c>
      <c r="S41" s="875">
        <f t="shared" si="1"/>
        <v>39.64</v>
      </c>
      <c r="T41" s="875">
        <f t="shared" si="2"/>
        <v>40</v>
      </c>
      <c r="U41" s="875">
        <f t="shared" si="3"/>
        <v>0.35999999999999943</v>
      </c>
      <c r="V41" s="876">
        <f t="shared" si="4"/>
        <v>1.0090817356205852</v>
      </c>
      <c r="W41" s="824">
        <v>15.18</v>
      </c>
    </row>
    <row r="42" spans="1:23" ht="14.4" customHeight="1" x14ac:dyDescent="0.3">
      <c r="A42" s="882" t="s">
        <v>4917</v>
      </c>
      <c r="B42" s="811">
        <v>2</v>
      </c>
      <c r="C42" s="812">
        <v>0.63</v>
      </c>
      <c r="D42" s="813">
        <v>2.5</v>
      </c>
      <c r="E42" s="830">
        <v>3</v>
      </c>
      <c r="F42" s="814">
        <v>0.95</v>
      </c>
      <c r="G42" s="815">
        <v>2.7</v>
      </c>
      <c r="H42" s="816">
        <v>1</v>
      </c>
      <c r="I42" s="814">
        <v>0.66</v>
      </c>
      <c r="J42" s="815">
        <v>2</v>
      </c>
      <c r="K42" s="818">
        <v>0.32</v>
      </c>
      <c r="L42" s="816">
        <v>1</v>
      </c>
      <c r="M42" s="816">
        <v>10</v>
      </c>
      <c r="N42" s="819">
        <v>3.46</v>
      </c>
      <c r="O42" s="816" t="s">
        <v>4843</v>
      </c>
      <c r="P42" s="831" t="s">
        <v>4918</v>
      </c>
      <c r="Q42" s="820">
        <f t="shared" si="0"/>
        <v>-1</v>
      </c>
      <c r="R42" s="820">
        <f t="shared" si="0"/>
        <v>3.0000000000000027E-2</v>
      </c>
      <c r="S42" s="832">
        <f t="shared" si="1"/>
        <v>3.46</v>
      </c>
      <c r="T42" s="832">
        <f t="shared" si="2"/>
        <v>2</v>
      </c>
      <c r="U42" s="832">
        <f t="shared" si="3"/>
        <v>-1.46</v>
      </c>
      <c r="V42" s="833">
        <f t="shared" si="4"/>
        <v>0.5780346820809249</v>
      </c>
      <c r="W42" s="821"/>
    </row>
    <row r="43" spans="1:23" ht="14.4" customHeight="1" x14ac:dyDescent="0.3">
      <c r="A43" s="881" t="s">
        <v>4919</v>
      </c>
      <c r="B43" s="866">
        <v>4</v>
      </c>
      <c r="C43" s="867">
        <v>2.11</v>
      </c>
      <c r="D43" s="822">
        <v>6.3</v>
      </c>
      <c r="E43" s="868">
        <v>1</v>
      </c>
      <c r="F43" s="869">
        <v>0.53</v>
      </c>
      <c r="G43" s="823">
        <v>10</v>
      </c>
      <c r="H43" s="870"/>
      <c r="I43" s="869"/>
      <c r="J43" s="823"/>
      <c r="K43" s="871">
        <v>0.53</v>
      </c>
      <c r="L43" s="870">
        <v>2</v>
      </c>
      <c r="M43" s="870">
        <v>18</v>
      </c>
      <c r="N43" s="872">
        <v>6.06</v>
      </c>
      <c r="O43" s="870" t="s">
        <v>4843</v>
      </c>
      <c r="P43" s="873" t="s">
        <v>4920</v>
      </c>
      <c r="Q43" s="874">
        <f t="shared" si="0"/>
        <v>-4</v>
      </c>
      <c r="R43" s="874">
        <f t="shared" si="0"/>
        <v>-2.11</v>
      </c>
      <c r="S43" s="875" t="str">
        <f t="shared" si="1"/>
        <v/>
      </c>
      <c r="T43" s="875" t="str">
        <f t="shared" si="2"/>
        <v/>
      </c>
      <c r="U43" s="875" t="str">
        <f t="shared" si="3"/>
        <v/>
      </c>
      <c r="V43" s="876" t="str">
        <f t="shared" si="4"/>
        <v/>
      </c>
      <c r="W43" s="824"/>
    </row>
    <row r="44" spans="1:23" ht="14.4" customHeight="1" x14ac:dyDescent="0.3">
      <c r="A44" s="881" t="s">
        <v>4921</v>
      </c>
      <c r="B44" s="866">
        <v>2</v>
      </c>
      <c r="C44" s="867">
        <v>1.38</v>
      </c>
      <c r="D44" s="822">
        <v>4</v>
      </c>
      <c r="E44" s="868">
        <v>2</v>
      </c>
      <c r="F44" s="869">
        <v>1.27</v>
      </c>
      <c r="G44" s="823">
        <v>6</v>
      </c>
      <c r="H44" s="870">
        <v>6</v>
      </c>
      <c r="I44" s="869">
        <v>5.2</v>
      </c>
      <c r="J44" s="829">
        <v>10.199999999999999</v>
      </c>
      <c r="K44" s="871">
        <v>0.69</v>
      </c>
      <c r="L44" s="870">
        <v>3</v>
      </c>
      <c r="M44" s="870">
        <v>24</v>
      </c>
      <c r="N44" s="872">
        <v>7.94</v>
      </c>
      <c r="O44" s="870" t="s">
        <v>4843</v>
      </c>
      <c r="P44" s="873" t="s">
        <v>4922</v>
      </c>
      <c r="Q44" s="874">
        <f t="shared" si="0"/>
        <v>4</v>
      </c>
      <c r="R44" s="874">
        <f t="shared" si="0"/>
        <v>3.8200000000000003</v>
      </c>
      <c r="S44" s="875">
        <f t="shared" si="1"/>
        <v>47.64</v>
      </c>
      <c r="T44" s="875">
        <f t="shared" si="2"/>
        <v>61.199999999999996</v>
      </c>
      <c r="U44" s="875">
        <f t="shared" si="3"/>
        <v>13.559999999999995</v>
      </c>
      <c r="V44" s="876">
        <f t="shared" si="4"/>
        <v>1.2846347607052895</v>
      </c>
      <c r="W44" s="824">
        <v>27.12</v>
      </c>
    </row>
    <row r="45" spans="1:23" ht="14.4" customHeight="1" x14ac:dyDescent="0.3">
      <c r="A45" s="882" t="s">
        <v>4923</v>
      </c>
      <c r="B45" s="832"/>
      <c r="C45" s="834"/>
      <c r="D45" s="835"/>
      <c r="E45" s="830"/>
      <c r="F45" s="814"/>
      <c r="G45" s="815"/>
      <c r="H45" s="825">
        <v>1</v>
      </c>
      <c r="I45" s="826">
        <v>1.69</v>
      </c>
      <c r="J45" s="817">
        <v>10</v>
      </c>
      <c r="K45" s="818">
        <v>1.69</v>
      </c>
      <c r="L45" s="816">
        <v>3</v>
      </c>
      <c r="M45" s="816">
        <v>26</v>
      </c>
      <c r="N45" s="819">
        <v>8.59</v>
      </c>
      <c r="O45" s="816" t="s">
        <v>4843</v>
      </c>
      <c r="P45" s="831" t="s">
        <v>4924</v>
      </c>
      <c r="Q45" s="820">
        <f t="shared" si="0"/>
        <v>1</v>
      </c>
      <c r="R45" s="820">
        <f t="shared" si="0"/>
        <v>1.69</v>
      </c>
      <c r="S45" s="832">
        <f t="shared" si="1"/>
        <v>8.59</v>
      </c>
      <c r="T45" s="832">
        <f t="shared" si="2"/>
        <v>10</v>
      </c>
      <c r="U45" s="832">
        <f t="shared" si="3"/>
        <v>1.4100000000000001</v>
      </c>
      <c r="V45" s="833">
        <f t="shared" si="4"/>
        <v>1.1641443538998837</v>
      </c>
      <c r="W45" s="821">
        <v>1.41</v>
      </c>
    </row>
    <row r="46" spans="1:23" ht="14.4" customHeight="1" x14ac:dyDescent="0.3">
      <c r="A46" s="882" t="s">
        <v>4925</v>
      </c>
      <c r="B46" s="832">
        <v>3</v>
      </c>
      <c r="C46" s="834">
        <v>2.92</v>
      </c>
      <c r="D46" s="835">
        <v>18</v>
      </c>
      <c r="E46" s="825">
        <v>2</v>
      </c>
      <c r="F46" s="826">
        <v>0.73</v>
      </c>
      <c r="G46" s="827">
        <v>9</v>
      </c>
      <c r="H46" s="816">
        <v>1</v>
      </c>
      <c r="I46" s="814">
        <v>0.34</v>
      </c>
      <c r="J46" s="815">
        <v>3</v>
      </c>
      <c r="K46" s="818">
        <v>0.34</v>
      </c>
      <c r="L46" s="816">
        <v>1</v>
      </c>
      <c r="M46" s="816">
        <v>13</v>
      </c>
      <c r="N46" s="819">
        <v>4.18</v>
      </c>
      <c r="O46" s="816" t="s">
        <v>4843</v>
      </c>
      <c r="P46" s="831" t="s">
        <v>4926</v>
      </c>
      <c r="Q46" s="820">
        <f t="shared" si="0"/>
        <v>-2</v>
      </c>
      <c r="R46" s="820">
        <f t="shared" si="0"/>
        <v>-2.58</v>
      </c>
      <c r="S46" s="832">
        <f t="shared" si="1"/>
        <v>4.18</v>
      </c>
      <c r="T46" s="832">
        <f t="shared" si="2"/>
        <v>3</v>
      </c>
      <c r="U46" s="832">
        <f t="shared" si="3"/>
        <v>-1.1799999999999997</v>
      </c>
      <c r="V46" s="833">
        <f t="shared" si="4"/>
        <v>0.71770334928229673</v>
      </c>
      <c r="W46" s="821"/>
    </row>
    <row r="47" spans="1:23" ht="14.4" customHeight="1" x14ac:dyDescent="0.3">
      <c r="A47" s="881" t="s">
        <v>4927</v>
      </c>
      <c r="B47" s="875">
        <v>2</v>
      </c>
      <c r="C47" s="877">
        <v>0.91</v>
      </c>
      <c r="D47" s="836">
        <v>6</v>
      </c>
      <c r="E47" s="878">
        <v>4</v>
      </c>
      <c r="F47" s="879">
        <v>1.83</v>
      </c>
      <c r="G47" s="828">
        <v>4.8</v>
      </c>
      <c r="H47" s="870">
        <v>2</v>
      </c>
      <c r="I47" s="869">
        <v>0.91</v>
      </c>
      <c r="J47" s="829">
        <v>5.5</v>
      </c>
      <c r="K47" s="871">
        <v>0.46</v>
      </c>
      <c r="L47" s="870">
        <v>2</v>
      </c>
      <c r="M47" s="870">
        <v>16</v>
      </c>
      <c r="N47" s="872">
        <v>5.23</v>
      </c>
      <c r="O47" s="870" t="s">
        <v>4843</v>
      </c>
      <c r="P47" s="873" t="s">
        <v>4928</v>
      </c>
      <c r="Q47" s="874">
        <f t="shared" si="0"/>
        <v>0</v>
      </c>
      <c r="R47" s="874">
        <f t="shared" si="0"/>
        <v>0</v>
      </c>
      <c r="S47" s="875">
        <f t="shared" si="1"/>
        <v>10.46</v>
      </c>
      <c r="T47" s="875">
        <f t="shared" si="2"/>
        <v>11</v>
      </c>
      <c r="U47" s="875">
        <f t="shared" si="3"/>
        <v>0.53999999999999915</v>
      </c>
      <c r="V47" s="876">
        <f t="shared" si="4"/>
        <v>1.0516252390057361</v>
      </c>
      <c r="W47" s="824">
        <v>2.77</v>
      </c>
    </row>
    <row r="48" spans="1:23" ht="14.4" customHeight="1" x14ac:dyDescent="0.3">
      <c r="A48" s="881" t="s">
        <v>4929</v>
      </c>
      <c r="B48" s="875">
        <v>4</v>
      </c>
      <c r="C48" s="877">
        <v>2.34</v>
      </c>
      <c r="D48" s="836">
        <v>5.3</v>
      </c>
      <c r="E48" s="878">
        <v>3</v>
      </c>
      <c r="F48" s="879">
        <v>1.76</v>
      </c>
      <c r="G48" s="828">
        <v>4.7</v>
      </c>
      <c r="H48" s="870">
        <v>5</v>
      </c>
      <c r="I48" s="869">
        <v>3.38</v>
      </c>
      <c r="J48" s="823">
        <v>2.6</v>
      </c>
      <c r="K48" s="871">
        <v>0.59</v>
      </c>
      <c r="L48" s="870">
        <v>2</v>
      </c>
      <c r="M48" s="870">
        <v>19</v>
      </c>
      <c r="N48" s="872">
        <v>6.45</v>
      </c>
      <c r="O48" s="870" t="s">
        <v>4843</v>
      </c>
      <c r="P48" s="873" t="s">
        <v>4930</v>
      </c>
      <c r="Q48" s="874">
        <f t="shared" si="0"/>
        <v>1</v>
      </c>
      <c r="R48" s="874">
        <f t="shared" si="0"/>
        <v>1.04</v>
      </c>
      <c r="S48" s="875">
        <f t="shared" si="1"/>
        <v>32.25</v>
      </c>
      <c r="T48" s="875">
        <f t="shared" si="2"/>
        <v>13</v>
      </c>
      <c r="U48" s="875">
        <f t="shared" si="3"/>
        <v>-19.25</v>
      </c>
      <c r="V48" s="876">
        <f t="shared" si="4"/>
        <v>0.40310077519379844</v>
      </c>
      <c r="W48" s="824"/>
    </row>
    <row r="49" spans="1:23" ht="14.4" customHeight="1" x14ac:dyDescent="0.3">
      <c r="A49" s="882" t="s">
        <v>4931</v>
      </c>
      <c r="B49" s="811">
        <v>3</v>
      </c>
      <c r="C49" s="812">
        <v>1.69</v>
      </c>
      <c r="D49" s="813">
        <v>2</v>
      </c>
      <c r="E49" s="830"/>
      <c r="F49" s="814"/>
      <c r="G49" s="815"/>
      <c r="H49" s="816"/>
      <c r="I49" s="814"/>
      <c r="J49" s="815"/>
      <c r="K49" s="818">
        <v>0.56000000000000005</v>
      </c>
      <c r="L49" s="816">
        <v>2</v>
      </c>
      <c r="M49" s="816">
        <v>15</v>
      </c>
      <c r="N49" s="819">
        <v>5.07</v>
      </c>
      <c r="O49" s="816" t="s">
        <v>4843</v>
      </c>
      <c r="P49" s="831" t="s">
        <v>4932</v>
      </c>
      <c r="Q49" s="820">
        <f t="shared" si="0"/>
        <v>-3</v>
      </c>
      <c r="R49" s="820">
        <f t="shared" si="0"/>
        <v>-1.69</v>
      </c>
      <c r="S49" s="832" t="str">
        <f t="shared" si="1"/>
        <v/>
      </c>
      <c r="T49" s="832" t="str">
        <f t="shared" si="2"/>
        <v/>
      </c>
      <c r="U49" s="832" t="str">
        <f t="shared" si="3"/>
        <v/>
      </c>
      <c r="V49" s="833" t="str">
        <f t="shared" si="4"/>
        <v/>
      </c>
      <c r="W49" s="821"/>
    </row>
    <row r="50" spans="1:23" ht="14.4" customHeight="1" x14ac:dyDescent="0.3">
      <c r="A50" s="881" t="s">
        <v>4933</v>
      </c>
      <c r="B50" s="866">
        <v>2</v>
      </c>
      <c r="C50" s="867">
        <v>1.43</v>
      </c>
      <c r="D50" s="822">
        <v>2</v>
      </c>
      <c r="E50" s="868"/>
      <c r="F50" s="869"/>
      <c r="G50" s="823"/>
      <c r="H50" s="870">
        <v>1</v>
      </c>
      <c r="I50" s="869">
        <v>0.72</v>
      </c>
      <c r="J50" s="829">
        <v>7</v>
      </c>
      <c r="K50" s="871">
        <v>0.72</v>
      </c>
      <c r="L50" s="870">
        <v>2</v>
      </c>
      <c r="M50" s="870">
        <v>21</v>
      </c>
      <c r="N50" s="872">
        <v>6.98</v>
      </c>
      <c r="O50" s="870" t="s">
        <v>4843</v>
      </c>
      <c r="P50" s="873" t="s">
        <v>4934</v>
      </c>
      <c r="Q50" s="874">
        <f t="shared" si="0"/>
        <v>-1</v>
      </c>
      <c r="R50" s="874">
        <f t="shared" si="0"/>
        <v>-0.71</v>
      </c>
      <c r="S50" s="875">
        <f t="shared" si="1"/>
        <v>6.98</v>
      </c>
      <c r="T50" s="875">
        <f t="shared" si="2"/>
        <v>7</v>
      </c>
      <c r="U50" s="875">
        <f t="shared" si="3"/>
        <v>1.9999999999999574E-2</v>
      </c>
      <c r="V50" s="876">
        <f t="shared" si="4"/>
        <v>1.002865329512894</v>
      </c>
      <c r="W50" s="824">
        <v>0.02</v>
      </c>
    </row>
    <row r="51" spans="1:23" ht="14.4" customHeight="1" x14ac:dyDescent="0.3">
      <c r="A51" s="881" t="s">
        <v>4935</v>
      </c>
      <c r="B51" s="866">
        <v>1</v>
      </c>
      <c r="C51" s="867">
        <v>1.04</v>
      </c>
      <c r="D51" s="822">
        <v>6</v>
      </c>
      <c r="E51" s="868"/>
      <c r="F51" s="869"/>
      <c r="G51" s="823"/>
      <c r="H51" s="870"/>
      <c r="I51" s="869"/>
      <c r="J51" s="823"/>
      <c r="K51" s="871">
        <v>1.04</v>
      </c>
      <c r="L51" s="870">
        <v>3</v>
      </c>
      <c r="M51" s="870">
        <v>27</v>
      </c>
      <c r="N51" s="872">
        <v>9.01</v>
      </c>
      <c r="O51" s="870" t="s">
        <v>4843</v>
      </c>
      <c r="P51" s="873" t="s">
        <v>4936</v>
      </c>
      <c r="Q51" s="874">
        <f t="shared" si="0"/>
        <v>-1</v>
      </c>
      <c r="R51" s="874">
        <f t="shared" si="0"/>
        <v>-1.04</v>
      </c>
      <c r="S51" s="875" t="str">
        <f t="shared" si="1"/>
        <v/>
      </c>
      <c r="T51" s="875" t="str">
        <f t="shared" si="2"/>
        <v/>
      </c>
      <c r="U51" s="875" t="str">
        <f t="shared" si="3"/>
        <v/>
      </c>
      <c r="V51" s="876" t="str">
        <f t="shared" si="4"/>
        <v/>
      </c>
      <c r="W51" s="824"/>
    </row>
    <row r="52" spans="1:23" ht="14.4" customHeight="1" x14ac:dyDescent="0.3">
      <c r="A52" s="882" t="s">
        <v>4937</v>
      </c>
      <c r="B52" s="832">
        <v>1</v>
      </c>
      <c r="C52" s="834">
        <v>3.04</v>
      </c>
      <c r="D52" s="835">
        <v>7</v>
      </c>
      <c r="E52" s="825"/>
      <c r="F52" s="826"/>
      <c r="G52" s="827"/>
      <c r="H52" s="816"/>
      <c r="I52" s="814"/>
      <c r="J52" s="815"/>
      <c r="K52" s="818">
        <v>3.04</v>
      </c>
      <c r="L52" s="816">
        <v>4</v>
      </c>
      <c r="M52" s="816">
        <v>35</v>
      </c>
      <c r="N52" s="819">
        <v>11.67</v>
      </c>
      <c r="O52" s="816" t="s">
        <v>4843</v>
      </c>
      <c r="P52" s="831" t="s">
        <v>4938</v>
      </c>
      <c r="Q52" s="820">
        <f t="shared" si="0"/>
        <v>-1</v>
      </c>
      <c r="R52" s="820">
        <f t="shared" si="0"/>
        <v>-3.04</v>
      </c>
      <c r="S52" s="832" t="str">
        <f t="shared" si="1"/>
        <v/>
      </c>
      <c r="T52" s="832" t="str">
        <f t="shared" si="2"/>
        <v/>
      </c>
      <c r="U52" s="832" t="str">
        <f t="shared" si="3"/>
        <v/>
      </c>
      <c r="V52" s="833" t="str">
        <f t="shared" si="4"/>
        <v/>
      </c>
      <c r="W52" s="821"/>
    </row>
    <row r="53" spans="1:23" ht="14.4" customHeight="1" x14ac:dyDescent="0.3">
      <c r="A53" s="881" t="s">
        <v>4939</v>
      </c>
      <c r="B53" s="875"/>
      <c r="C53" s="877"/>
      <c r="D53" s="836"/>
      <c r="E53" s="878">
        <v>1</v>
      </c>
      <c r="F53" s="879">
        <v>4.82</v>
      </c>
      <c r="G53" s="828">
        <v>36</v>
      </c>
      <c r="H53" s="870"/>
      <c r="I53" s="869"/>
      <c r="J53" s="823"/>
      <c r="K53" s="871">
        <v>4.82</v>
      </c>
      <c r="L53" s="870">
        <v>6</v>
      </c>
      <c r="M53" s="870">
        <v>56</v>
      </c>
      <c r="N53" s="872">
        <v>18.62</v>
      </c>
      <c r="O53" s="870" t="s">
        <v>4843</v>
      </c>
      <c r="P53" s="873" t="s">
        <v>4940</v>
      </c>
      <c r="Q53" s="874">
        <f t="shared" si="0"/>
        <v>0</v>
      </c>
      <c r="R53" s="874">
        <f t="shared" si="0"/>
        <v>0</v>
      </c>
      <c r="S53" s="875" t="str">
        <f t="shared" si="1"/>
        <v/>
      </c>
      <c r="T53" s="875" t="str">
        <f t="shared" si="2"/>
        <v/>
      </c>
      <c r="U53" s="875" t="str">
        <f t="shared" si="3"/>
        <v/>
      </c>
      <c r="V53" s="876" t="str">
        <f t="shared" si="4"/>
        <v/>
      </c>
      <c r="W53" s="824"/>
    </row>
    <row r="54" spans="1:23" ht="14.4" customHeight="1" x14ac:dyDescent="0.3">
      <c r="A54" s="882" t="s">
        <v>2331</v>
      </c>
      <c r="B54" s="811">
        <v>2</v>
      </c>
      <c r="C54" s="812">
        <v>3.01</v>
      </c>
      <c r="D54" s="813">
        <v>6</v>
      </c>
      <c r="E54" s="830"/>
      <c r="F54" s="814"/>
      <c r="G54" s="815"/>
      <c r="H54" s="816">
        <v>2</v>
      </c>
      <c r="I54" s="814">
        <v>3.4</v>
      </c>
      <c r="J54" s="817">
        <v>15</v>
      </c>
      <c r="K54" s="818">
        <v>1.03</v>
      </c>
      <c r="L54" s="816">
        <v>2</v>
      </c>
      <c r="M54" s="816">
        <v>19</v>
      </c>
      <c r="N54" s="819">
        <v>6.44</v>
      </c>
      <c r="O54" s="816" t="s">
        <v>4843</v>
      </c>
      <c r="P54" s="831" t="s">
        <v>4941</v>
      </c>
      <c r="Q54" s="820">
        <f t="shared" si="0"/>
        <v>0</v>
      </c>
      <c r="R54" s="820">
        <f t="shared" si="0"/>
        <v>0.39000000000000012</v>
      </c>
      <c r="S54" s="832">
        <f t="shared" si="1"/>
        <v>12.88</v>
      </c>
      <c r="T54" s="832">
        <f t="shared" si="2"/>
        <v>30</v>
      </c>
      <c r="U54" s="832">
        <f t="shared" si="3"/>
        <v>17.119999999999997</v>
      </c>
      <c r="V54" s="833">
        <f t="shared" si="4"/>
        <v>2.329192546583851</v>
      </c>
      <c r="W54" s="821">
        <v>20.56</v>
      </c>
    </row>
    <row r="55" spans="1:23" ht="14.4" customHeight="1" x14ac:dyDescent="0.3">
      <c r="A55" s="881" t="s">
        <v>4942</v>
      </c>
      <c r="B55" s="866">
        <v>1</v>
      </c>
      <c r="C55" s="867">
        <v>3.67</v>
      </c>
      <c r="D55" s="822">
        <v>38</v>
      </c>
      <c r="E55" s="868"/>
      <c r="F55" s="869"/>
      <c r="G55" s="823"/>
      <c r="H55" s="870"/>
      <c r="I55" s="869"/>
      <c r="J55" s="823"/>
      <c r="K55" s="871">
        <v>3.67</v>
      </c>
      <c r="L55" s="870">
        <v>6</v>
      </c>
      <c r="M55" s="870">
        <v>50</v>
      </c>
      <c r="N55" s="872">
        <v>16.649999999999999</v>
      </c>
      <c r="O55" s="870" t="s">
        <v>4843</v>
      </c>
      <c r="P55" s="873" t="s">
        <v>4943</v>
      </c>
      <c r="Q55" s="874">
        <f t="shared" si="0"/>
        <v>-1</v>
      </c>
      <c r="R55" s="874">
        <f t="shared" si="0"/>
        <v>-3.67</v>
      </c>
      <c r="S55" s="875" t="str">
        <f t="shared" si="1"/>
        <v/>
      </c>
      <c r="T55" s="875" t="str">
        <f t="shared" si="2"/>
        <v/>
      </c>
      <c r="U55" s="875" t="str">
        <f t="shared" si="3"/>
        <v/>
      </c>
      <c r="V55" s="876" t="str">
        <f t="shared" si="4"/>
        <v/>
      </c>
      <c r="W55" s="824"/>
    </row>
    <row r="56" spans="1:23" ht="14.4" customHeight="1" x14ac:dyDescent="0.3">
      <c r="A56" s="882" t="s">
        <v>4944</v>
      </c>
      <c r="B56" s="832">
        <v>14</v>
      </c>
      <c r="C56" s="834">
        <v>19.86</v>
      </c>
      <c r="D56" s="835">
        <v>13.2</v>
      </c>
      <c r="E56" s="825">
        <v>37</v>
      </c>
      <c r="F56" s="826">
        <v>55.64</v>
      </c>
      <c r="G56" s="827">
        <v>17.8</v>
      </c>
      <c r="H56" s="816">
        <v>18</v>
      </c>
      <c r="I56" s="814">
        <v>27.87</v>
      </c>
      <c r="J56" s="817">
        <v>19.3</v>
      </c>
      <c r="K56" s="818">
        <v>1.52</v>
      </c>
      <c r="L56" s="816">
        <v>4</v>
      </c>
      <c r="M56" s="816">
        <v>39</v>
      </c>
      <c r="N56" s="819">
        <v>13.1</v>
      </c>
      <c r="O56" s="816" t="s">
        <v>4843</v>
      </c>
      <c r="P56" s="831" t="s">
        <v>4945</v>
      </c>
      <c r="Q56" s="820">
        <f t="shared" si="0"/>
        <v>4</v>
      </c>
      <c r="R56" s="820">
        <f t="shared" si="0"/>
        <v>8.0100000000000016</v>
      </c>
      <c r="S56" s="832">
        <f t="shared" si="1"/>
        <v>235.79999999999998</v>
      </c>
      <c r="T56" s="832">
        <f t="shared" si="2"/>
        <v>347.40000000000003</v>
      </c>
      <c r="U56" s="832">
        <f t="shared" si="3"/>
        <v>111.60000000000005</v>
      </c>
      <c r="V56" s="833">
        <f t="shared" si="4"/>
        <v>1.4732824427480919</v>
      </c>
      <c r="W56" s="821">
        <v>142.80000000000001</v>
      </c>
    </row>
    <row r="57" spans="1:23" ht="14.4" customHeight="1" x14ac:dyDescent="0.3">
      <c r="A57" s="881" t="s">
        <v>4946</v>
      </c>
      <c r="B57" s="875">
        <v>24</v>
      </c>
      <c r="C57" s="877">
        <v>48.78</v>
      </c>
      <c r="D57" s="836">
        <v>18.600000000000001</v>
      </c>
      <c r="E57" s="878">
        <v>22</v>
      </c>
      <c r="F57" s="879">
        <v>49.01</v>
      </c>
      <c r="G57" s="828">
        <v>19.3</v>
      </c>
      <c r="H57" s="870">
        <v>13</v>
      </c>
      <c r="I57" s="869">
        <v>28.3</v>
      </c>
      <c r="J57" s="823">
        <v>16.2</v>
      </c>
      <c r="K57" s="871">
        <v>2.2599999999999998</v>
      </c>
      <c r="L57" s="870">
        <v>6</v>
      </c>
      <c r="M57" s="870">
        <v>50</v>
      </c>
      <c r="N57" s="872">
        <v>16.66</v>
      </c>
      <c r="O57" s="870" t="s">
        <v>4843</v>
      </c>
      <c r="P57" s="873" t="s">
        <v>4947</v>
      </c>
      <c r="Q57" s="874">
        <f t="shared" si="0"/>
        <v>-11</v>
      </c>
      <c r="R57" s="874">
        <f t="shared" si="0"/>
        <v>-20.48</v>
      </c>
      <c r="S57" s="875">
        <f t="shared" si="1"/>
        <v>216.58</v>
      </c>
      <c r="T57" s="875">
        <f t="shared" si="2"/>
        <v>210.6</v>
      </c>
      <c r="U57" s="875">
        <f t="shared" si="3"/>
        <v>-5.9800000000000182</v>
      </c>
      <c r="V57" s="876">
        <f t="shared" si="4"/>
        <v>0.97238895558223282</v>
      </c>
      <c r="W57" s="824">
        <v>57.04</v>
      </c>
    </row>
    <row r="58" spans="1:23" ht="14.4" customHeight="1" x14ac:dyDescent="0.3">
      <c r="A58" s="881" t="s">
        <v>4948</v>
      </c>
      <c r="B58" s="875">
        <v>4</v>
      </c>
      <c r="C58" s="877">
        <v>9.7200000000000006</v>
      </c>
      <c r="D58" s="836">
        <v>10.3</v>
      </c>
      <c r="E58" s="878">
        <v>4</v>
      </c>
      <c r="F58" s="879">
        <v>9.73</v>
      </c>
      <c r="G58" s="828">
        <v>32</v>
      </c>
      <c r="H58" s="870">
        <v>4</v>
      </c>
      <c r="I58" s="869">
        <v>9.64</v>
      </c>
      <c r="J58" s="829">
        <v>21.3</v>
      </c>
      <c r="K58" s="871">
        <v>2.4</v>
      </c>
      <c r="L58" s="870">
        <v>6</v>
      </c>
      <c r="M58" s="870">
        <v>57</v>
      </c>
      <c r="N58" s="872">
        <v>18.91</v>
      </c>
      <c r="O58" s="870" t="s">
        <v>4843</v>
      </c>
      <c r="P58" s="873" t="s">
        <v>4949</v>
      </c>
      <c r="Q58" s="874">
        <f t="shared" si="0"/>
        <v>0</v>
      </c>
      <c r="R58" s="874">
        <f t="shared" si="0"/>
        <v>-8.0000000000000071E-2</v>
      </c>
      <c r="S58" s="875">
        <f t="shared" si="1"/>
        <v>75.64</v>
      </c>
      <c r="T58" s="875">
        <f t="shared" si="2"/>
        <v>85.2</v>
      </c>
      <c r="U58" s="875">
        <f t="shared" si="3"/>
        <v>9.5600000000000023</v>
      </c>
      <c r="V58" s="876">
        <f t="shared" si="4"/>
        <v>1.1263881544156531</v>
      </c>
      <c r="W58" s="824">
        <v>20.27</v>
      </c>
    </row>
    <row r="59" spans="1:23" ht="14.4" customHeight="1" x14ac:dyDescent="0.3">
      <c r="A59" s="882" t="s">
        <v>4950</v>
      </c>
      <c r="B59" s="832">
        <v>202</v>
      </c>
      <c r="C59" s="834">
        <v>98.98</v>
      </c>
      <c r="D59" s="835">
        <v>4.0999999999999996</v>
      </c>
      <c r="E59" s="830">
        <v>212</v>
      </c>
      <c r="F59" s="814">
        <v>105.98</v>
      </c>
      <c r="G59" s="815">
        <v>4.2</v>
      </c>
      <c r="H59" s="825">
        <v>240</v>
      </c>
      <c r="I59" s="826">
        <v>117.38</v>
      </c>
      <c r="J59" s="817">
        <v>3.8</v>
      </c>
      <c r="K59" s="818">
        <v>0.49</v>
      </c>
      <c r="L59" s="816">
        <v>1</v>
      </c>
      <c r="M59" s="816">
        <v>11</v>
      </c>
      <c r="N59" s="819">
        <v>3.7</v>
      </c>
      <c r="O59" s="816" t="s">
        <v>4843</v>
      </c>
      <c r="P59" s="831" t="s">
        <v>4951</v>
      </c>
      <c r="Q59" s="820">
        <f t="shared" si="0"/>
        <v>38</v>
      </c>
      <c r="R59" s="820">
        <f t="shared" si="0"/>
        <v>18.399999999999991</v>
      </c>
      <c r="S59" s="832">
        <f t="shared" si="1"/>
        <v>888</v>
      </c>
      <c r="T59" s="832">
        <f t="shared" si="2"/>
        <v>912</v>
      </c>
      <c r="U59" s="832">
        <f t="shared" si="3"/>
        <v>24</v>
      </c>
      <c r="V59" s="833">
        <f t="shared" si="4"/>
        <v>1.027027027027027</v>
      </c>
      <c r="W59" s="821">
        <v>167.5</v>
      </c>
    </row>
    <row r="60" spans="1:23" ht="14.4" customHeight="1" x14ac:dyDescent="0.3">
      <c r="A60" s="881" t="s">
        <v>4952</v>
      </c>
      <c r="B60" s="875">
        <v>4</v>
      </c>
      <c r="C60" s="877">
        <v>2.2200000000000002</v>
      </c>
      <c r="D60" s="836">
        <v>5.3</v>
      </c>
      <c r="E60" s="868"/>
      <c r="F60" s="869"/>
      <c r="G60" s="823"/>
      <c r="H60" s="878">
        <v>8</v>
      </c>
      <c r="I60" s="879">
        <v>4.43</v>
      </c>
      <c r="J60" s="829">
        <v>6.8</v>
      </c>
      <c r="K60" s="871">
        <v>0.55000000000000004</v>
      </c>
      <c r="L60" s="870">
        <v>1</v>
      </c>
      <c r="M60" s="870">
        <v>13</v>
      </c>
      <c r="N60" s="872">
        <v>4.2</v>
      </c>
      <c r="O60" s="870" t="s">
        <v>4843</v>
      </c>
      <c r="P60" s="873" t="s">
        <v>4953</v>
      </c>
      <c r="Q60" s="874">
        <f t="shared" si="0"/>
        <v>4</v>
      </c>
      <c r="R60" s="874">
        <f t="shared" si="0"/>
        <v>2.2099999999999995</v>
      </c>
      <c r="S60" s="875">
        <f t="shared" si="1"/>
        <v>33.6</v>
      </c>
      <c r="T60" s="875">
        <f t="shared" si="2"/>
        <v>54.4</v>
      </c>
      <c r="U60" s="875">
        <f t="shared" si="3"/>
        <v>20.799999999999997</v>
      </c>
      <c r="V60" s="876">
        <f t="shared" si="4"/>
        <v>1.6190476190476188</v>
      </c>
      <c r="W60" s="824">
        <v>23.8</v>
      </c>
    </row>
    <row r="61" spans="1:23" ht="14.4" customHeight="1" x14ac:dyDescent="0.3">
      <c r="A61" s="881" t="s">
        <v>4954</v>
      </c>
      <c r="B61" s="875">
        <v>20</v>
      </c>
      <c r="C61" s="877">
        <v>13.71</v>
      </c>
      <c r="D61" s="836">
        <v>6.6</v>
      </c>
      <c r="E61" s="868">
        <v>16</v>
      </c>
      <c r="F61" s="869">
        <v>10.97</v>
      </c>
      <c r="G61" s="823">
        <v>3.6</v>
      </c>
      <c r="H61" s="878">
        <v>17</v>
      </c>
      <c r="I61" s="879">
        <v>11.66</v>
      </c>
      <c r="J61" s="829">
        <v>6.4</v>
      </c>
      <c r="K61" s="871">
        <v>0.69</v>
      </c>
      <c r="L61" s="870">
        <v>2</v>
      </c>
      <c r="M61" s="870">
        <v>16</v>
      </c>
      <c r="N61" s="872">
        <v>5.3</v>
      </c>
      <c r="O61" s="870" t="s">
        <v>4843</v>
      </c>
      <c r="P61" s="873" t="s">
        <v>4955</v>
      </c>
      <c r="Q61" s="874">
        <f t="shared" si="0"/>
        <v>-3</v>
      </c>
      <c r="R61" s="874">
        <f t="shared" si="0"/>
        <v>-2.0500000000000007</v>
      </c>
      <c r="S61" s="875">
        <f t="shared" si="1"/>
        <v>90.1</v>
      </c>
      <c r="T61" s="875">
        <f t="shared" si="2"/>
        <v>108.80000000000001</v>
      </c>
      <c r="U61" s="875">
        <f t="shared" si="3"/>
        <v>18.700000000000017</v>
      </c>
      <c r="V61" s="876">
        <f t="shared" si="4"/>
        <v>1.2075471698113209</v>
      </c>
      <c r="W61" s="824">
        <v>34.9</v>
      </c>
    </row>
    <row r="62" spans="1:23" ht="14.4" customHeight="1" x14ac:dyDescent="0.3">
      <c r="A62" s="882" t="s">
        <v>4956</v>
      </c>
      <c r="B62" s="811">
        <v>2</v>
      </c>
      <c r="C62" s="812">
        <v>1.24</v>
      </c>
      <c r="D62" s="813">
        <v>3</v>
      </c>
      <c r="E62" s="830">
        <v>2</v>
      </c>
      <c r="F62" s="814">
        <v>0.87</v>
      </c>
      <c r="G62" s="815">
        <v>2</v>
      </c>
      <c r="H62" s="816"/>
      <c r="I62" s="814"/>
      <c r="J62" s="815"/>
      <c r="K62" s="818">
        <v>0.54</v>
      </c>
      <c r="L62" s="816">
        <v>2</v>
      </c>
      <c r="M62" s="816">
        <v>15</v>
      </c>
      <c r="N62" s="819">
        <v>5.16</v>
      </c>
      <c r="O62" s="816" t="s">
        <v>4843</v>
      </c>
      <c r="P62" s="831" t="s">
        <v>4957</v>
      </c>
      <c r="Q62" s="820">
        <f t="shared" si="0"/>
        <v>-2</v>
      </c>
      <c r="R62" s="820">
        <f t="shared" si="0"/>
        <v>-1.24</v>
      </c>
      <c r="S62" s="832" t="str">
        <f t="shared" si="1"/>
        <v/>
      </c>
      <c r="T62" s="832" t="str">
        <f t="shared" si="2"/>
        <v/>
      </c>
      <c r="U62" s="832" t="str">
        <f t="shared" si="3"/>
        <v/>
      </c>
      <c r="V62" s="833" t="str">
        <f t="shared" si="4"/>
        <v/>
      </c>
      <c r="W62" s="821"/>
    </row>
    <row r="63" spans="1:23" ht="14.4" customHeight="1" x14ac:dyDescent="0.3">
      <c r="A63" s="881" t="s">
        <v>4958</v>
      </c>
      <c r="B63" s="866">
        <v>1</v>
      </c>
      <c r="C63" s="867">
        <v>0.76</v>
      </c>
      <c r="D63" s="822">
        <v>2</v>
      </c>
      <c r="E63" s="868"/>
      <c r="F63" s="869"/>
      <c r="G63" s="823"/>
      <c r="H63" s="870">
        <v>1</v>
      </c>
      <c r="I63" s="869">
        <v>0.76</v>
      </c>
      <c r="J63" s="823">
        <v>2</v>
      </c>
      <c r="K63" s="871">
        <v>1.05</v>
      </c>
      <c r="L63" s="870">
        <v>3</v>
      </c>
      <c r="M63" s="870">
        <v>28</v>
      </c>
      <c r="N63" s="872">
        <v>9.4600000000000009</v>
      </c>
      <c r="O63" s="870" t="s">
        <v>4843</v>
      </c>
      <c r="P63" s="873" t="s">
        <v>4959</v>
      </c>
      <c r="Q63" s="874">
        <f t="shared" si="0"/>
        <v>0</v>
      </c>
      <c r="R63" s="874">
        <f t="shared" si="0"/>
        <v>0</v>
      </c>
      <c r="S63" s="875">
        <f t="shared" si="1"/>
        <v>9.4600000000000009</v>
      </c>
      <c r="T63" s="875">
        <f t="shared" si="2"/>
        <v>2</v>
      </c>
      <c r="U63" s="875">
        <f t="shared" si="3"/>
        <v>-7.4600000000000009</v>
      </c>
      <c r="V63" s="876">
        <f t="shared" si="4"/>
        <v>0.21141649048625791</v>
      </c>
      <c r="W63" s="824"/>
    </row>
    <row r="64" spans="1:23" ht="14.4" customHeight="1" x14ac:dyDescent="0.3">
      <c r="A64" s="882" t="s">
        <v>4960</v>
      </c>
      <c r="B64" s="832"/>
      <c r="C64" s="834"/>
      <c r="D64" s="835"/>
      <c r="E64" s="825">
        <v>1</v>
      </c>
      <c r="F64" s="826">
        <v>2.17</v>
      </c>
      <c r="G64" s="827">
        <v>10</v>
      </c>
      <c r="H64" s="816"/>
      <c r="I64" s="814"/>
      <c r="J64" s="815"/>
      <c r="K64" s="818">
        <v>2.17</v>
      </c>
      <c r="L64" s="816">
        <v>4</v>
      </c>
      <c r="M64" s="816">
        <v>38</v>
      </c>
      <c r="N64" s="819">
        <v>12.74</v>
      </c>
      <c r="O64" s="816" t="s">
        <v>4843</v>
      </c>
      <c r="P64" s="831" t="s">
        <v>4961</v>
      </c>
      <c r="Q64" s="820">
        <f t="shared" si="0"/>
        <v>0</v>
      </c>
      <c r="R64" s="820">
        <f t="shared" si="0"/>
        <v>0</v>
      </c>
      <c r="S64" s="832" t="str">
        <f t="shared" si="1"/>
        <v/>
      </c>
      <c r="T64" s="832" t="str">
        <f t="shared" si="2"/>
        <v/>
      </c>
      <c r="U64" s="832" t="str">
        <f t="shared" si="3"/>
        <v/>
      </c>
      <c r="V64" s="833" t="str">
        <f t="shared" si="4"/>
        <v/>
      </c>
      <c r="W64" s="821"/>
    </row>
    <row r="65" spans="1:23" ht="14.4" customHeight="1" x14ac:dyDescent="0.3">
      <c r="A65" s="882" t="s">
        <v>4962</v>
      </c>
      <c r="B65" s="832"/>
      <c r="C65" s="834"/>
      <c r="D65" s="835"/>
      <c r="E65" s="825">
        <v>8</v>
      </c>
      <c r="F65" s="826">
        <v>6.13</v>
      </c>
      <c r="G65" s="827">
        <v>5.3</v>
      </c>
      <c r="H65" s="816"/>
      <c r="I65" s="814"/>
      <c r="J65" s="815"/>
      <c r="K65" s="818">
        <v>0.85</v>
      </c>
      <c r="L65" s="816">
        <v>3</v>
      </c>
      <c r="M65" s="816">
        <v>23</v>
      </c>
      <c r="N65" s="819">
        <v>7.67</v>
      </c>
      <c r="O65" s="816" t="s">
        <v>4843</v>
      </c>
      <c r="P65" s="831" t="s">
        <v>4963</v>
      </c>
      <c r="Q65" s="820">
        <f t="shared" si="0"/>
        <v>0</v>
      </c>
      <c r="R65" s="820">
        <f t="shared" si="0"/>
        <v>0</v>
      </c>
      <c r="S65" s="832" t="str">
        <f t="shared" si="1"/>
        <v/>
      </c>
      <c r="T65" s="832" t="str">
        <f t="shared" si="2"/>
        <v/>
      </c>
      <c r="U65" s="832" t="str">
        <f t="shared" si="3"/>
        <v/>
      </c>
      <c r="V65" s="833" t="str">
        <f t="shared" si="4"/>
        <v/>
      </c>
      <c r="W65" s="821"/>
    </row>
    <row r="66" spans="1:23" ht="14.4" customHeight="1" x14ac:dyDescent="0.3">
      <c r="A66" s="882" t="s">
        <v>4964</v>
      </c>
      <c r="B66" s="832"/>
      <c r="C66" s="834"/>
      <c r="D66" s="835"/>
      <c r="E66" s="830"/>
      <c r="F66" s="814"/>
      <c r="G66" s="815"/>
      <c r="H66" s="825">
        <v>1</v>
      </c>
      <c r="I66" s="826">
        <v>2.2599999999999998</v>
      </c>
      <c r="J66" s="817">
        <v>20</v>
      </c>
      <c r="K66" s="818">
        <v>2.2599999999999998</v>
      </c>
      <c r="L66" s="816">
        <v>4</v>
      </c>
      <c r="M66" s="816">
        <v>39</v>
      </c>
      <c r="N66" s="819">
        <v>12.87</v>
      </c>
      <c r="O66" s="816" t="s">
        <v>4843</v>
      </c>
      <c r="P66" s="831" t="s">
        <v>4965</v>
      </c>
      <c r="Q66" s="820">
        <f t="shared" si="0"/>
        <v>1</v>
      </c>
      <c r="R66" s="820">
        <f t="shared" si="0"/>
        <v>2.2599999999999998</v>
      </c>
      <c r="S66" s="832">
        <f t="shared" si="1"/>
        <v>12.87</v>
      </c>
      <c r="T66" s="832">
        <f t="shared" si="2"/>
        <v>20</v>
      </c>
      <c r="U66" s="832">
        <f t="shared" si="3"/>
        <v>7.1300000000000008</v>
      </c>
      <c r="V66" s="833">
        <f t="shared" si="4"/>
        <v>1.5540015540015542</v>
      </c>
      <c r="W66" s="821">
        <v>7.13</v>
      </c>
    </row>
    <row r="67" spans="1:23" ht="14.4" customHeight="1" thickBot="1" x14ac:dyDescent="0.35">
      <c r="A67" s="883" t="s">
        <v>4966</v>
      </c>
      <c r="B67" s="884">
        <v>1</v>
      </c>
      <c r="C67" s="885">
        <v>2.79</v>
      </c>
      <c r="D67" s="886">
        <v>4</v>
      </c>
      <c r="E67" s="887"/>
      <c r="F67" s="888"/>
      <c r="G67" s="889"/>
      <c r="H67" s="890"/>
      <c r="I67" s="888"/>
      <c r="J67" s="889"/>
      <c r="K67" s="891">
        <v>1.1499999999999999</v>
      </c>
      <c r="L67" s="890">
        <v>3</v>
      </c>
      <c r="M67" s="890">
        <v>28</v>
      </c>
      <c r="N67" s="892">
        <v>9.2200000000000006</v>
      </c>
      <c r="O67" s="890" t="s">
        <v>4843</v>
      </c>
      <c r="P67" s="893" t="s">
        <v>4967</v>
      </c>
      <c r="Q67" s="894">
        <f t="shared" si="0"/>
        <v>-1</v>
      </c>
      <c r="R67" s="894">
        <f t="shared" si="0"/>
        <v>-2.79</v>
      </c>
      <c r="S67" s="895" t="str">
        <f t="shared" si="1"/>
        <v/>
      </c>
      <c r="T67" s="895" t="str">
        <f t="shared" si="2"/>
        <v/>
      </c>
      <c r="U67" s="895" t="str">
        <f t="shared" si="3"/>
        <v/>
      </c>
      <c r="V67" s="896" t="str">
        <f t="shared" si="4"/>
        <v/>
      </c>
      <c r="W67" s="897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68:Q1048576">
    <cfRule type="cellIs" dxfId="12" priority="9" stopIfTrue="1" operator="lessThan">
      <formula>0</formula>
    </cfRule>
  </conditionalFormatting>
  <conditionalFormatting sqref="U68:U1048576">
    <cfRule type="cellIs" dxfId="11" priority="8" stopIfTrue="1" operator="greaterThan">
      <formula>0</formula>
    </cfRule>
  </conditionalFormatting>
  <conditionalFormatting sqref="V68:V1048576">
    <cfRule type="cellIs" dxfId="10" priority="7" stopIfTrue="1" operator="greaterThan">
      <formula>1</formula>
    </cfRule>
  </conditionalFormatting>
  <conditionalFormatting sqref="V68:V1048576">
    <cfRule type="cellIs" dxfId="9" priority="4" stopIfTrue="1" operator="greaterThan">
      <formula>1</formula>
    </cfRule>
  </conditionalFormatting>
  <conditionalFormatting sqref="U68:U1048576">
    <cfRule type="cellIs" dxfId="8" priority="5" stopIfTrue="1" operator="greaterThan">
      <formula>0</formula>
    </cfRule>
  </conditionalFormatting>
  <conditionalFormatting sqref="Q68:Q1048576">
    <cfRule type="cellIs" dxfId="7" priority="6" stopIfTrue="1" operator="lessThan">
      <formula>0</formula>
    </cfRule>
  </conditionalFormatting>
  <conditionalFormatting sqref="V5:V67">
    <cfRule type="cellIs" dxfId="6" priority="1" stopIfTrue="1" operator="greaterThan">
      <formula>1</formula>
    </cfRule>
  </conditionalFormatting>
  <conditionalFormatting sqref="U5:U67">
    <cfRule type="cellIs" dxfId="5" priority="2" stopIfTrue="1" operator="greaterThan">
      <formula>0</formula>
    </cfRule>
  </conditionalFormatting>
  <conditionalFormatting sqref="Q5:Q6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7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1340262</v>
      </c>
      <c r="C3" s="352">
        <f t="shared" ref="C3:L3" si="0">SUBTOTAL(9,C6:C1048576)</f>
        <v>9</v>
      </c>
      <c r="D3" s="352">
        <f t="shared" si="0"/>
        <v>1302924</v>
      </c>
      <c r="E3" s="352">
        <f t="shared" si="0"/>
        <v>23.853166415868532</v>
      </c>
      <c r="F3" s="352">
        <f t="shared" si="0"/>
        <v>1187718</v>
      </c>
      <c r="G3" s="355">
        <f>IF(B3&lt;&gt;0,F3/B3,"")</f>
        <v>0.88618344771395441</v>
      </c>
      <c r="H3" s="351">
        <f t="shared" si="0"/>
        <v>442510.01</v>
      </c>
      <c r="I3" s="352">
        <f t="shared" si="0"/>
        <v>2</v>
      </c>
      <c r="J3" s="352">
        <f t="shared" si="0"/>
        <v>341952.4</v>
      </c>
      <c r="K3" s="352">
        <f t="shared" si="0"/>
        <v>1.5604405656627189</v>
      </c>
      <c r="L3" s="352">
        <f t="shared" si="0"/>
        <v>201580.35</v>
      </c>
      <c r="M3" s="353">
        <f>IF(H3&lt;&gt;0,L3/H3,"")</f>
        <v>0.45553850860910466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898"/>
      <c r="B5" s="899">
        <v>2013</v>
      </c>
      <c r="C5" s="900"/>
      <c r="D5" s="900">
        <v>2014</v>
      </c>
      <c r="E5" s="900"/>
      <c r="F5" s="900">
        <v>2015</v>
      </c>
      <c r="G5" s="786" t="s">
        <v>2</v>
      </c>
      <c r="H5" s="899">
        <v>2013</v>
      </c>
      <c r="I5" s="900"/>
      <c r="J5" s="900">
        <v>2014</v>
      </c>
      <c r="K5" s="900"/>
      <c r="L5" s="900">
        <v>2015</v>
      </c>
      <c r="M5" s="786" t="s">
        <v>2</v>
      </c>
    </row>
    <row r="6" spans="1:13" ht="14.4" customHeight="1" x14ac:dyDescent="0.3">
      <c r="A6" s="748" t="s">
        <v>4757</v>
      </c>
      <c r="B6" s="787"/>
      <c r="C6" s="734"/>
      <c r="D6" s="787"/>
      <c r="E6" s="734"/>
      <c r="F6" s="787">
        <v>6701</v>
      </c>
      <c r="G6" s="739"/>
      <c r="H6" s="787"/>
      <c r="I6" s="734"/>
      <c r="J6" s="787"/>
      <c r="K6" s="734"/>
      <c r="L6" s="787">
        <v>442.7</v>
      </c>
      <c r="M6" s="235"/>
    </row>
    <row r="7" spans="1:13" ht="14.4" customHeight="1" x14ac:dyDescent="0.3">
      <c r="A7" s="687" t="s">
        <v>4760</v>
      </c>
      <c r="B7" s="788">
        <v>326</v>
      </c>
      <c r="C7" s="661">
        <v>1</v>
      </c>
      <c r="D7" s="788">
        <v>5195</v>
      </c>
      <c r="E7" s="661">
        <v>15.935582822085889</v>
      </c>
      <c r="F7" s="788"/>
      <c r="G7" s="677"/>
      <c r="H7" s="788"/>
      <c r="I7" s="661"/>
      <c r="J7" s="788"/>
      <c r="K7" s="661"/>
      <c r="L7" s="788"/>
      <c r="M7" s="700"/>
    </row>
    <row r="8" spans="1:13" ht="14.4" customHeight="1" x14ac:dyDescent="0.3">
      <c r="A8" s="687" t="s">
        <v>2718</v>
      </c>
      <c r="B8" s="788"/>
      <c r="C8" s="661"/>
      <c r="D8" s="788"/>
      <c r="E8" s="661"/>
      <c r="F8" s="788">
        <v>10454</v>
      </c>
      <c r="G8" s="677"/>
      <c r="H8" s="788"/>
      <c r="I8" s="661"/>
      <c r="J8" s="788"/>
      <c r="K8" s="661"/>
      <c r="L8" s="788"/>
      <c r="M8" s="700"/>
    </row>
    <row r="9" spans="1:13" ht="14.4" customHeight="1" x14ac:dyDescent="0.3">
      <c r="A9" s="687" t="s">
        <v>4762</v>
      </c>
      <c r="B9" s="788">
        <v>184022</v>
      </c>
      <c r="C9" s="661">
        <v>1</v>
      </c>
      <c r="D9" s="788">
        <v>166528</v>
      </c>
      <c r="E9" s="661">
        <v>0.90493527947745378</v>
      </c>
      <c r="F9" s="788">
        <v>64947</v>
      </c>
      <c r="G9" s="677">
        <v>0.35293062785971241</v>
      </c>
      <c r="H9" s="788">
        <v>236981.13000000003</v>
      </c>
      <c r="I9" s="661">
        <v>1</v>
      </c>
      <c r="J9" s="788">
        <v>160011.46000000002</v>
      </c>
      <c r="K9" s="661">
        <v>0.67520759986248691</v>
      </c>
      <c r="L9" s="788">
        <v>61395.439999999995</v>
      </c>
      <c r="M9" s="700">
        <v>0.25907311691863394</v>
      </c>
    </row>
    <row r="10" spans="1:13" ht="14.4" customHeight="1" x14ac:dyDescent="0.3">
      <c r="A10" s="687" t="s">
        <v>4767</v>
      </c>
      <c r="B10" s="788">
        <v>164824</v>
      </c>
      <c r="C10" s="661">
        <v>1</v>
      </c>
      <c r="D10" s="788">
        <v>164309</v>
      </c>
      <c r="E10" s="661">
        <v>0.99687545503082076</v>
      </c>
      <c r="F10" s="788">
        <v>163439</v>
      </c>
      <c r="G10" s="677">
        <v>0.9915970975100713</v>
      </c>
      <c r="H10" s="788"/>
      <c r="I10" s="661"/>
      <c r="J10" s="788"/>
      <c r="K10" s="661"/>
      <c r="L10" s="788"/>
      <c r="M10" s="700"/>
    </row>
    <row r="11" spans="1:13" ht="14.4" customHeight="1" x14ac:dyDescent="0.3">
      <c r="A11" s="687" t="s">
        <v>4969</v>
      </c>
      <c r="B11" s="788">
        <v>438701</v>
      </c>
      <c r="C11" s="661">
        <v>1</v>
      </c>
      <c r="D11" s="788">
        <v>415401</v>
      </c>
      <c r="E11" s="661">
        <v>0.94688865537119815</v>
      </c>
      <c r="F11" s="788">
        <v>468869</v>
      </c>
      <c r="G11" s="677">
        <v>1.0687666542816179</v>
      </c>
      <c r="H11" s="788"/>
      <c r="I11" s="661"/>
      <c r="J11" s="788"/>
      <c r="K11" s="661"/>
      <c r="L11" s="788"/>
      <c r="M11" s="700"/>
    </row>
    <row r="12" spans="1:13" ht="14.4" customHeight="1" x14ac:dyDescent="0.3">
      <c r="A12" s="687" t="s">
        <v>4970</v>
      </c>
      <c r="B12" s="788">
        <v>384674</v>
      </c>
      <c r="C12" s="661">
        <v>1</v>
      </c>
      <c r="D12" s="788">
        <v>384815</v>
      </c>
      <c r="E12" s="661">
        <v>1.0003665441386733</v>
      </c>
      <c r="F12" s="788">
        <v>315790</v>
      </c>
      <c r="G12" s="677">
        <v>0.82092889043709738</v>
      </c>
      <c r="H12" s="788">
        <v>205528.88</v>
      </c>
      <c r="I12" s="661">
        <v>1</v>
      </c>
      <c r="J12" s="788">
        <v>181940.94</v>
      </c>
      <c r="K12" s="661">
        <v>0.88523296580023203</v>
      </c>
      <c r="L12" s="788">
        <v>139742.21000000002</v>
      </c>
      <c r="M12" s="700">
        <v>0.67991520218472468</v>
      </c>
    </row>
    <row r="13" spans="1:13" ht="14.4" customHeight="1" x14ac:dyDescent="0.3">
      <c r="A13" s="687" t="s">
        <v>4971</v>
      </c>
      <c r="B13" s="788">
        <v>66730</v>
      </c>
      <c r="C13" s="661">
        <v>1</v>
      </c>
      <c r="D13" s="788">
        <v>55727</v>
      </c>
      <c r="E13" s="661">
        <v>0.83511164393825865</v>
      </c>
      <c r="F13" s="788">
        <v>52701</v>
      </c>
      <c r="G13" s="677">
        <v>0.78976472351266302</v>
      </c>
      <c r="H13" s="788"/>
      <c r="I13" s="661"/>
      <c r="J13" s="788"/>
      <c r="K13" s="661"/>
      <c r="L13" s="788"/>
      <c r="M13" s="700"/>
    </row>
    <row r="14" spans="1:13" ht="14.4" customHeight="1" x14ac:dyDescent="0.3">
      <c r="A14" s="687" t="s">
        <v>4972</v>
      </c>
      <c r="B14" s="788">
        <v>34863</v>
      </c>
      <c r="C14" s="661">
        <v>1</v>
      </c>
      <c r="D14" s="788">
        <v>45021</v>
      </c>
      <c r="E14" s="661">
        <v>1.2913690732294982</v>
      </c>
      <c r="F14" s="788">
        <v>10706</v>
      </c>
      <c r="G14" s="677">
        <v>0.30708774345294437</v>
      </c>
      <c r="H14" s="788"/>
      <c r="I14" s="661"/>
      <c r="J14" s="788"/>
      <c r="K14" s="661"/>
      <c r="L14" s="788"/>
      <c r="M14" s="700"/>
    </row>
    <row r="15" spans="1:13" ht="14.4" customHeight="1" x14ac:dyDescent="0.3">
      <c r="A15" s="687" t="s">
        <v>4973</v>
      </c>
      <c r="B15" s="788">
        <v>26106</v>
      </c>
      <c r="C15" s="661">
        <v>1</v>
      </c>
      <c r="D15" s="788">
        <v>22117</v>
      </c>
      <c r="E15" s="661">
        <v>0.84719987742281466</v>
      </c>
      <c r="F15" s="788">
        <v>25939</v>
      </c>
      <c r="G15" s="677">
        <v>0.99360300314104033</v>
      </c>
      <c r="H15" s="788"/>
      <c r="I15" s="661"/>
      <c r="J15" s="788"/>
      <c r="K15" s="661"/>
      <c r="L15" s="788"/>
      <c r="M15" s="700"/>
    </row>
    <row r="16" spans="1:13" ht="14.4" customHeight="1" x14ac:dyDescent="0.3">
      <c r="A16" s="687" t="s">
        <v>4974</v>
      </c>
      <c r="B16" s="788"/>
      <c r="C16" s="661"/>
      <c r="D16" s="788"/>
      <c r="E16" s="661"/>
      <c r="F16" s="788">
        <v>665</v>
      </c>
      <c r="G16" s="677"/>
      <c r="H16" s="788"/>
      <c r="I16" s="661"/>
      <c r="J16" s="788"/>
      <c r="K16" s="661"/>
      <c r="L16" s="788"/>
      <c r="M16" s="700"/>
    </row>
    <row r="17" spans="1:13" ht="14.4" customHeight="1" thickBot="1" x14ac:dyDescent="0.35">
      <c r="A17" s="790" t="s">
        <v>4975</v>
      </c>
      <c r="B17" s="789">
        <v>40016</v>
      </c>
      <c r="C17" s="667">
        <v>1</v>
      </c>
      <c r="D17" s="789">
        <v>43811</v>
      </c>
      <c r="E17" s="667">
        <v>1.0948370651739305</v>
      </c>
      <c r="F17" s="789">
        <v>67507</v>
      </c>
      <c r="G17" s="678">
        <v>1.6870001999200319</v>
      </c>
      <c r="H17" s="789"/>
      <c r="I17" s="667"/>
      <c r="J17" s="789"/>
      <c r="K17" s="667"/>
      <c r="L17" s="789"/>
      <c r="M17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0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5534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15118.130000000001</v>
      </c>
      <c r="G3" s="215">
        <f t="shared" si="0"/>
        <v>1782772.0099999995</v>
      </c>
      <c r="H3" s="216"/>
      <c r="I3" s="216"/>
      <c r="J3" s="211">
        <f t="shared" si="0"/>
        <v>15681.110000000002</v>
      </c>
      <c r="K3" s="215">
        <f t="shared" si="0"/>
        <v>1644876.4000000001</v>
      </c>
      <c r="L3" s="216"/>
      <c r="M3" s="216"/>
      <c r="N3" s="211">
        <f t="shared" si="0"/>
        <v>14484.189999999999</v>
      </c>
      <c r="O3" s="215">
        <f t="shared" si="0"/>
        <v>1389298.35</v>
      </c>
      <c r="P3" s="181">
        <f>IF(G3=0,"",O3/G3)</f>
        <v>0.77929109398570851</v>
      </c>
      <c r="Q3" s="213">
        <f>IF(N3=0,"",O3/N3)</f>
        <v>95.918263292596976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798"/>
      <c r="B5" s="797"/>
      <c r="C5" s="798"/>
      <c r="D5" s="806"/>
      <c r="E5" s="800"/>
      <c r="F5" s="807" t="s">
        <v>91</v>
      </c>
      <c r="G5" s="808" t="s">
        <v>14</v>
      </c>
      <c r="H5" s="809"/>
      <c r="I5" s="809"/>
      <c r="J5" s="807" t="s">
        <v>91</v>
      </c>
      <c r="K5" s="808" t="s">
        <v>14</v>
      </c>
      <c r="L5" s="809"/>
      <c r="M5" s="809"/>
      <c r="N5" s="807" t="s">
        <v>91</v>
      </c>
      <c r="O5" s="808" t="s">
        <v>14</v>
      </c>
      <c r="P5" s="810"/>
      <c r="Q5" s="805"/>
    </row>
    <row r="6" spans="1:17" ht="14.4" customHeight="1" x14ac:dyDescent="0.3">
      <c r="A6" s="733" t="s">
        <v>4779</v>
      </c>
      <c r="B6" s="734" t="s">
        <v>4976</v>
      </c>
      <c r="C6" s="734" t="s">
        <v>4396</v>
      </c>
      <c r="D6" s="734" t="s">
        <v>4977</v>
      </c>
      <c r="E6" s="734" t="s">
        <v>2449</v>
      </c>
      <c r="F6" s="229"/>
      <c r="G6" s="229"/>
      <c r="H6" s="229"/>
      <c r="I6" s="229"/>
      <c r="J6" s="229"/>
      <c r="K6" s="229"/>
      <c r="L6" s="229"/>
      <c r="M6" s="229"/>
      <c r="N6" s="229">
        <v>0.1</v>
      </c>
      <c r="O6" s="229">
        <v>442.7</v>
      </c>
      <c r="P6" s="739"/>
      <c r="Q6" s="747">
        <v>4427</v>
      </c>
    </row>
    <row r="7" spans="1:17" ht="14.4" customHeight="1" x14ac:dyDescent="0.3">
      <c r="A7" s="660" t="s">
        <v>4779</v>
      </c>
      <c r="B7" s="661" t="s">
        <v>4976</v>
      </c>
      <c r="C7" s="661" t="s">
        <v>4637</v>
      </c>
      <c r="D7" s="661" t="s">
        <v>4978</v>
      </c>
      <c r="E7" s="661" t="s">
        <v>4979</v>
      </c>
      <c r="F7" s="664"/>
      <c r="G7" s="664"/>
      <c r="H7" s="664"/>
      <c r="I7" s="664"/>
      <c r="J7" s="664"/>
      <c r="K7" s="664"/>
      <c r="L7" s="664"/>
      <c r="M7" s="664"/>
      <c r="N7" s="664">
        <v>1</v>
      </c>
      <c r="O7" s="664">
        <v>1121</v>
      </c>
      <c r="P7" s="677"/>
      <c r="Q7" s="665">
        <v>1121</v>
      </c>
    </row>
    <row r="8" spans="1:17" ht="14.4" customHeight="1" x14ac:dyDescent="0.3">
      <c r="A8" s="660" t="s">
        <v>4779</v>
      </c>
      <c r="B8" s="661" t="s">
        <v>4976</v>
      </c>
      <c r="C8" s="661" t="s">
        <v>4637</v>
      </c>
      <c r="D8" s="661" t="s">
        <v>4980</v>
      </c>
      <c r="E8" s="661" t="s">
        <v>4981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5580</v>
      </c>
      <c r="P8" s="677"/>
      <c r="Q8" s="665">
        <v>5580</v>
      </c>
    </row>
    <row r="9" spans="1:17" ht="14.4" customHeight="1" x14ac:dyDescent="0.3">
      <c r="A9" s="660" t="s">
        <v>4782</v>
      </c>
      <c r="B9" s="661" t="s">
        <v>4982</v>
      </c>
      <c r="C9" s="661" t="s">
        <v>4637</v>
      </c>
      <c r="D9" s="661" t="s">
        <v>4983</v>
      </c>
      <c r="E9" s="661" t="s">
        <v>4984</v>
      </c>
      <c r="F9" s="664"/>
      <c r="G9" s="664"/>
      <c r="H9" s="664"/>
      <c r="I9" s="664"/>
      <c r="J9" s="664">
        <v>4</v>
      </c>
      <c r="K9" s="664">
        <v>508</v>
      </c>
      <c r="L9" s="664"/>
      <c r="M9" s="664">
        <v>127</v>
      </c>
      <c r="N9" s="664"/>
      <c r="O9" s="664"/>
      <c r="P9" s="677"/>
      <c r="Q9" s="665"/>
    </row>
    <row r="10" spans="1:17" ht="14.4" customHeight="1" x14ac:dyDescent="0.3">
      <c r="A10" s="660" t="s">
        <v>4782</v>
      </c>
      <c r="B10" s="661" t="s">
        <v>4982</v>
      </c>
      <c r="C10" s="661" t="s">
        <v>4637</v>
      </c>
      <c r="D10" s="661" t="s">
        <v>4985</v>
      </c>
      <c r="E10" s="661" t="s">
        <v>4986</v>
      </c>
      <c r="F10" s="664"/>
      <c r="G10" s="664"/>
      <c r="H10" s="664"/>
      <c r="I10" s="664"/>
      <c r="J10" s="664">
        <v>4</v>
      </c>
      <c r="K10" s="664">
        <v>2656</v>
      </c>
      <c r="L10" s="664"/>
      <c r="M10" s="664">
        <v>664</v>
      </c>
      <c r="N10" s="664"/>
      <c r="O10" s="664"/>
      <c r="P10" s="677"/>
      <c r="Q10" s="665"/>
    </row>
    <row r="11" spans="1:17" ht="14.4" customHeight="1" x14ac:dyDescent="0.3">
      <c r="A11" s="660" t="s">
        <v>4782</v>
      </c>
      <c r="B11" s="661" t="s">
        <v>4982</v>
      </c>
      <c r="C11" s="661" t="s">
        <v>4637</v>
      </c>
      <c r="D11" s="661" t="s">
        <v>4987</v>
      </c>
      <c r="E11" s="661" t="s">
        <v>4988</v>
      </c>
      <c r="F11" s="664">
        <v>1</v>
      </c>
      <c r="G11" s="664">
        <v>326</v>
      </c>
      <c r="H11" s="664">
        <v>1</v>
      </c>
      <c r="I11" s="664">
        <v>326</v>
      </c>
      <c r="J11" s="664">
        <v>1</v>
      </c>
      <c r="K11" s="664">
        <v>326</v>
      </c>
      <c r="L11" s="664">
        <v>1</v>
      </c>
      <c r="M11" s="664">
        <v>326</v>
      </c>
      <c r="N11" s="664"/>
      <c r="O11" s="664"/>
      <c r="P11" s="677"/>
      <c r="Q11" s="665"/>
    </row>
    <row r="12" spans="1:17" ht="14.4" customHeight="1" x14ac:dyDescent="0.3">
      <c r="A12" s="660" t="s">
        <v>4782</v>
      </c>
      <c r="B12" s="661" t="s">
        <v>4982</v>
      </c>
      <c r="C12" s="661" t="s">
        <v>4637</v>
      </c>
      <c r="D12" s="661" t="s">
        <v>4989</v>
      </c>
      <c r="E12" s="661" t="s">
        <v>4990</v>
      </c>
      <c r="F12" s="664"/>
      <c r="G12" s="664"/>
      <c r="H12" s="664"/>
      <c r="I12" s="664"/>
      <c r="J12" s="664">
        <v>3</v>
      </c>
      <c r="K12" s="664">
        <v>1371</v>
      </c>
      <c r="L12" s="664"/>
      <c r="M12" s="664">
        <v>457</v>
      </c>
      <c r="N12" s="664"/>
      <c r="O12" s="664"/>
      <c r="P12" s="677"/>
      <c r="Q12" s="665"/>
    </row>
    <row r="13" spans="1:17" ht="14.4" customHeight="1" x14ac:dyDescent="0.3">
      <c r="A13" s="660" t="s">
        <v>4782</v>
      </c>
      <c r="B13" s="661" t="s">
        <v>4982</v>
      </c>
      <c r="C13" s="661" t="s">
        <v>4637</v>
      </c>
      <c r="D13" s="661" t="s">
        <v>4991</v>
      </c>
      <c r="E13" s="661" t="s">
        <v>4992</v>
      </c>
      <c r="F13" s="664"/>
      <c r="G13" s="664"/>
      <c r="H13" s="664"/>
      <c r="I13" s="664"/>
      <c r="J13" s="664">
        <v>2</v>
      </c>
      <c r="K13" s="664">
        <v>334</v>
      </c>
      <c r="L13" s="664"/>
      <c r="M13" s="664">
        <v>167</v>
      </c>
      <c r="N13" s="664"/>
      <c r="O13" s="664"/>
      <c r="P13" s="677"/>
      <c r="Q13" s="665"/>
    </row>
    <row r="14" spans="1:17" ht="14.4" customHeight="1" x14ac:dyDescent="0.3">
      <c r="A14" s="660" t="s">
        <v>571</v>
      </c>
      <c r="B14" s="661" t="s">
        <v>4784</v>
      </c>
      <c r="C14" s="661" t="s">
        <v>4637</v>
      </c>
      <c r="D14" s="661" t="s">
        <v>4785</v>
      </c>
      <c r="E14" s="661" t="s">
        <v>4786</v>
      </c>
      <c r="F14" s="664"/>
      <c r="G14" s="664"/>
      <c r="H14" s="664"/>
      <c r="I14" s="664"/>
      <c r="J14" s="664"/>
      <c r="K14" s="664"/>
      <c r="L14" s="664"/>
      <c r="M14" s="664"/>
      <c r="N14" s="664">
        <v>1</v>
      </c>
      <c r="O14" s="664">
        <v>10454</v>
      </c>
      <c r="P14" s="677"/>
      <c r="Q14" s="665">
        <v>10454</v>
      </c>
    </row>
    <row r="15" spans="1:17" ht="14.4" customHeight="1" x14ac:dyDescent="0.3">
      <c r="A15" s="660" t="s">
        <v>4834</v>
      </c>
      <c r="B15" s="661" t="s">
        <v>4993</v>
      </c>
      <c r="C15" s="661" t="s">
        <v>4396</v>
      </c>
      <c r="D15" s="661" t="s">
        <v>4994</v>
      </c>
      <c r="E15" s="661" t="s">
        <v>4995</v>
      </c>
      <c r="F15" s="664"/>
      <c r="G15" s="664"/>
      <c r="H15" s="664"/>
      <c r="I15" s="664"/>
      <c r="J15" s="664">
        <v>1.3</v>
      </c>
      <c r="K15" s="664">
        <v>2571.44</v>
      </c>
      <c r="L15" s="664"/>
      <c r="M15" s="664">
        <v>1978.0307692307692</v>
      </c>
      <c r="N15" s="664"/>
      <c r="O15" s="664"/>
      <c r="P15" s="677"/>
      <c r="Q15" s="665"/>
    </row>
    <row r="16" spans="1:17" ht="14.4" customHeight="1" x14ac:dyDescent="0.3">
      <c r="A16" s="660" t="s">
        <v>4834</v>
      </c>
      <c r="B16" s="661" t="s">
        <v>4993</v>
      </c>
      <c r="C16" s="661" t="s">
        <v>4396</v>
      </c>
      <c r="D16" s="661" t="s">
        <v>4996</v>
      </c>
      <c r="E16" s="661" t="s">
        <v>4384</v>
      </c>
      <c r="F16" s="664"/>
      <c r="G16" s="664"/>
      <c r="H16" s="664"/>
      <c r="I16" s="664"/>
      <c r="J16" s="664">
        <v>0.2</v>
      </c>
      <c r="K16" s="664">
        <v>218.43</v>
      </c>
      <c r="L16" s="664"/>
      <c r="M16" s="664">
        <v>1092.1499999999999</v>
      </c>
      <c r="N16" s="664"/>
      <c r="O16" s="664"/>
      <c r="P16" s="677"/>
      <c r="Q16" s="665"/>
    </row>
    <row r="17" spans="1:17" ht="14.4" customHeight="1" x14ac:dyDescent="0.3">
      <c r="A17" s="660" t="s">
        <v>4834</v>
      </c>
      <c r="B17" s="661" t="s">
        <v>4993</v>
      </c>
      <c r="C17" s="661" t="s">
        <v>4396</v>
      </c>
      <c r="D17" s="661" t="s">
        <v>4997</v>
      </c>
      <c r="E17" s="661" t="s">
        <v>2449</v>
      </c>
      <c r="F17" s="664">
        <v>5.35</v>
      </c>
      <c r="G17" s="664">
        <v>11686.09</v>
      </c>
      <c r="H17" s="664">
        <v>1</v>
      </c>
      <c r="I17" s="664">
        <v>2184.3158878504673</v>
      </c>
      <c r="J17" s="664">
        <v>2.9</v>
      </c>
      <c r="K17" s="664">
        <v>6334.52</v>
      </c>
      <c r="L17" s="664">
        <v>0.5420564106557455</v>
      </c>
      <c r="M17" s="664">
        <v>2184.3172413793104</v>
      </c>
      <c r="N17" s="664">
        <v>1.1000000000000001</v>
      </c>
      <c r="O17" s="664">
        <v>1947.88</v>
      </c>
      <c r="P17" s="677">
        <v>0.16668363841113668</v>
      </c>
      <c r="Q17" s="665">
        <v>1770.8</v>
      </c>
    </row>
    <row r="18" spans="1:17" ht="14.4" customHeight="1" x14ac:dyDescent="0.3">
      <c r="A18" s="660" t="s">
        <v>4834</v>
      </c>
      <c r="B18" s="661" t="s">
        <v>4993</v>
      </c>
      <c r="C18" s="661" t="s">
        <v>4396</v>
      </c>
      <c r="D18" s="661" t="s">
        <v>4998</v>
      </c>
      <c r="E18" s="661" t="s">
        <v>4999</v>
      </c>
      <c r="F18" s="664">
        <v>0.1</v>
      </c>
      <c r="G18" s="664">
        <v>94.48</v>
      </c>
      <c r="H18" s="664">
        <v>1</v>
      </c>
      <c r="I18" s="664">
        <v>944.8</v>
      </c>
      <c r="J18" s="664">
        <v>0.1</v>
      </c>
      <c r="K18" s="664">
        <v>94.48</v>
      </c>
      <c r="L18" s="664">
        <v>1</v>
      </c>
      <c r="M18" s="664">
        <v>944.8</v>
      </c>
      <c r="N18" s="664">
        <v>0.1</v>
      </c>
      <c r="O18" s="664">
        <v>90.38</v>
      </c>
      <c r="P18" s="677">
        <v>0.95660457239627428</v>
      </c>
      <c r="Q18" s="665">
        <v>903.8</v>
      </c>
    </row>
    <row r="19" spans="1:17" ht="14.4" customHeight="1" x14ac:dyDescent="0.3">
      <c r="A19" s="660" t="s">
        <v>4834</v>
      </c>
      <c r="B19" s="661" t="s">
        <v>4993</v>
      </c>
      <c r="C19" s="661" t="s">
        <v>4627</v>
      </c>
      <c r="D19" s="661" t="s">
        <v>5000</v>
      </c>
      <c r="E19" s="661" t="s">
        <v>5001</v>
      </c>
      <c r="F19" s="664">
        <v>450</v>
      </c>
      <c r="G19" s="664">
        <v>2151</v>
      </c>
      <c r="H19" s="664">
        <v>1</v>
      </c>
      <c r="I19" s="664">
        <v>4.78</v>
      </c>
      <c r="J19" s="664"/>
      <c r="K19" s="664"/>
      <c r="L19" s="664"/>
      <c r="M19" s="664"/>
      <c r="N19" s="664">
        <v>330</v>
      </c>
      <c r="O19" s="664">
        <v>1755.6</v>
      </c>
      <c r="P19" s="677">
        <v>0.81617852161785209</v>
      </c>
      <c r="Q19" s="665">
        <v>5.3199999999999994</v>
      </c>
    </row>
    <row r="20" spans="1:17" ht="14.4" customHeight="1" x14ac:dyDescent="0.3">
      <c r="A20" s="660" t="s">
        <v>4834</v>
      </c>
      <c r="B20" s="661" t="s">
        <v>4993</v>
      </c>
      <c r="C20" s="661" t="s">
        <v>4627</v>
      </c>
      <c r="D20" s="661" t="s">
        <v>5002</v>
      </c>
      <c r="E20" s="661" t="s">
        <v>5003</v>
      </c>
      <c r="F20" s="664">
        <v>590</v>
      </c>
      <c r="G20" s="664">
        <v>4640.5</v>
      </c>
      <c r="H20" s="664">
        <v>1</v>
      </c>
      <c r="I20" s="664">
        <v>7.865254237288136</v>
      </c>
      <c r="J20" s="664">
        <v>1405</v>
      </c>
      <c r="K20" s="664">
        <v>11085.45</v>
      </c>
      <c r="L20" s="664">
        <v>2.3888481844628813</v>
      </c>
      <c r="M20" s="664">
        <v>7.8900000000000006</v>
      </c>
      <c r="N20" s="664">
        <v>600</v>
      </c>
      <c r="O20" s="664">
        <v>4830</v>
      </c>
      <c r="P20" s="677">
        <v>1.0408361167977589</v>
      </c>
      <c r="Q20" s="665">
        <v>8.0500000000000007</v>
      </c>
    </row>
    <row r="21" spans="1:17" ht="14.4" customHeight="1" x14ac:dyDescent="0.3">
      <c r="A21" s="660" t="s">
        <v>4834</v>
      </c>
      <c r="B21" s="661" t="s">
        <v>4993</v>
      </c>
      <c r="C21" s="661" t="s">
        <v>4627</v>
      </c>
      <c r="D21" s="661" t="s">
        <v>5004</v>
      </c>
      <c r="E21" s="661" t="s">
        <v>5005</v>
      </c>
      <c r="F21" s="664"/>
      <c r="G21" s="664"/>
      <c r="H21" s="664"/>
      <c r="I21" s="664"/>
      <c r="J21" s="664"/>
      <c r="K21" s="664"/>
      <c r="L21" s="664"/>
      <c r="M21" s="664"/>
      <c r="N21" s="664">
        <v>140</v>
      </c>
      <c r="O21" s="664">
        <v>1325.8</v>
      </c>
      <c r="P21" s="677"/>
      <c r="Q21" s="665">
        <v>9.4699999999999989</v>
      </c>
    </row>
    <row r="22" spans="1:17" ht="14.4" customHeight="1" x14ac:dyDescent="0.3">
      <c r="A22" s="660" t="s">
        <v>4834</v>
      </c>
      <c r="B22" s="661" t="s">
        <v>4993</v>
      </c>
      <c r="C22" s="661" t="s">
        <v>4627</v>
      </c>
      <c r="D22" s="661" t="s">
        <v>5006</v>
      </c>
      <c r="E22" s="661" t="s">
        <v>5007</v>
      </c>
      <c r="F22" s="664">
        <v>3</v>
      </c>
      <c r="G22" s="664">
        <v>6860.9400000000005</v>
      </c>
      <c r="H22" s="664">
        <v>1</v>
      </c>
      <c r="I22" s="664">
        <v>2286.98</v>
      </c>
      <c r="J22" s="664"/>
      <c r="K22" s="664"/>
      <c r="L22" s="664"/>
      <c r="M22" s="664"/>
      <c r="N22" s="664">
        <v>1</v>
      </c>
      <c r="O22" s="664">
        <v>2193.58</v>
      </c>
      <c r="P22" s="677">
        <v>0.31972003836209029</v>
      </c>
      <c r="Q22" s="665">
        <v>2193.58</v>
      </c>
    </row>
    <row r="23" spans="1:17" ht="14.4" customHeight="1" x14ac:dyDescent="0.3">
      <c r="A23" s="660" t="s">
        <v>4834</v>
      </c>
      <c r="B23" s="661" t="s">
        <v>4993</v>
      </c>
      <c r="C23" s="661" t="s">
        <v>4627</v>
      </c>
      <c r="D23" s="661" t="s">
        <v>5008</v>
      </c>
      <c r="E23" s="661" t="s">
        <v>5009</v>
      </c>
      <c r="F23" s="664">
        <v>1520</v>
      </c>
      <c r="G23" s="664">
        <v>4699.3999999999996</v>
      </c>
      <c r="H23" s="664">
        <v>1</v>
      </c>
      <c r="I23" s="664">
        <v>3.0917105263157891</v>
      </c>
      <c r="J23" s="664">
        <v>2677</v>
      </c>
      <c r="K23" s="664">
        <v>8727.02</v>
      </c>
      <c r="L23" s="664">
        <v>1.857049836149296</v>
      </c>
      <c r="M23" s="664">
        <v>3.2600000000000002</v>
      </c>
      <c r="N23" s="664">
        <v>4133</v>
      </c>
      <c r="O23" s="664">
        <v>14134.859999999999</v>
      </c>
      <c r="P23" s="677">
        <v>3.0078009958718135</v>
      </c>
      <c r="Q23" s="665">
        <v>3.4199999999999995</v>
      </c>
    </row>
    <row r="24" spans="1:17" ht="14.4" customHeight="1" x14ac:dyDescent="0.3">
      <c r="A24" s="660" t="s">
        <v>4834</v>
      </c>
      <c r="B24" s="661" t="s">
        <v>4993</v>
      </c>
      <c r="C24" s="661" t="s">
        <v>4627</v>
      </c>
      <c r="D24" s="661" t="s">
        <v>5010</v>
      </c>
      <c r="E24" s="661" t="s">
        <v>5011</v>
      </c>
      <c r="F24" s="664">
        <v>220</v>
      </c>
      <c r="G24" s="664">
        <v>51667</v>
      </c>
      <c r="H24" s="664">
        <v>1</v>
      </c>
      <c r="I24" s="664">
        <v>234.85</v>
      </c>
      <c r="J24" s="664"/>
      <c r="K24" s="664"/>
      <c r="L24" s="664"/>
      <c r="M24" s="664"/>
      <c r="N24" s="664"/>
      <c r="O24" s="664"/>
      <c r="P24" s="677"/>
      <c r="Q24" s="665"/>
    </row>
    <row r="25" spans="1:17" ht="14.4" customHeight="1" x14ac:dyDescent="0.3">
      <c r="A25" s="660" t="s">
        <v>4834</v>
      </c>
      <c r="B25" s="661" t="s">
        <v>4993</v>
      </c>
      <c r="C25" s="661" t="s">
        <v>4627</v>
      </c>
      <c r="D25" s="661" t="s">
        <v>5012</v>
      </c>
      <c r="E25" s="661" t="s">
        <v>5013</v>
      </c>
      <c r="F25" s="664">
        <v>4696</v>
      </c>
      <c r="G25" s="664">
        <v>155181.72</v>
      </c>
      <c r="H25" s="664">
        <v>1</v>
      </c>
      <c r="I25" s="664">
        <v>33.045511073253834</v>
      </c>
      <c r="J25" s="664">
        <v>3774</v>
      </c>
      <c r="K25" s="664">
        <v>125674.19999999998</v>
      </c>
      <c r="L25" s="664">
        <v>0.80985183048621956</v>
      </c>
      <c r="M25" s="664">
        <v>33.299999999999997</v>
      </c>
      <c r="N25" s="664">
        <v>994</v>
      </c>
      <c r="O25" s="664">
        <v>33348.699999999997</v>
      </c>
      <c r="P25" s="677">
        <v>0.21490095611776952</v>
      </c>
      <c r="Q25" s="665">
        <v>33.549999999999997</v>
      </c>
    </row>
    <row r="26" spans="1:17" ht="14.4" customHeight="1" x14ac:dyDescent="0.3">
      <c r="A26" s="660" t="s">
        <v>4834</v>
      </c>
      <c r="B26" s="661" t="s">
        <v>4993</v>
      </c>
      <c r="C26" s="661" t="s">
        <v>4630</v>
      </c>
      <c r="D26" s="661" t="s">
        <v>5014</v>
      </c>
      <c r="E26" s="661" t="s">
        <v>5015</v>
      </c>
      <c r="F26" s="664"/>
      <c r="G26" s="664"/>
      <c r="H26" s="664"/>
      <c r="I26" s="664"/>
      <c r="J26" s="664">
        <v>6</v>
      </c>
      <c r="K26" s="664">
        <v>5305.92</v>
      </c>
      <c r="L26" s="664"/>
      <c r="M26" s="664">
        <v>884.32</v>
      </c>
      <c r="N26" s="664">
        <v>2</v>
      </c>
      <c r="O26" s="664">
        <v>1768.64</v>
      </c>
      <c r="P26" s="677"/>
      <c r="Q26" s="665">
        <v>884.32</v>
      </c>
    </row>
    <row r="27" spans="1:17" ht="14.4" customHeight="1" x14ac:dyDescent="0.3">
      <c r="A27" s="660" t="s">
        <v>4834</v>
      </c>
      <c r="B27" s="661" t="s">
        <v>4993</v>
      </c>
      <c r="C27" s="661" t="s">
        <v>4637</v>
      </c>
      <c r="D27" s="661" t="s">
        <v>5016</v>
      </c>
      <c r="E27" s="661" t="s">
        <v>5017</v>
      </c>
      <c r="F27" s="664">
        <v>4</v>
      </c>
      <c r="G27" s="664">
        <v>7360</v>
      </c>
      <c r="H27" s="664">
        <v>1</v>
      </c>
      <c r="I27" s="664">
        <v>1840</v>
      </c>
      <c r="J27" s="664">
        <v>10</v>
      </c>
      <c r="K27" s="664">
        <v>18400</v>
      </c>
      <c r="L27" s="664">
        <v>2.5</v>
      </c>
      <c r="M27" s="664">
        <v>1840</v>
      </c>
      <c r="N27" s="664">
        <v>5</v>
      </c>
      <c r="O27" s="664">
        <v>9245</v>
      </c>
      <c r="P27" s="677">
        <v>1.2561141304347827</v>
      </c>
      <c r="Q27" s="665">
        <v>1849</v>
      </c>
    </row>
    <row r="28" spans="1:17" ht="14.4" customHeight="1" x14ac:dyDescent="0.3">
      <c r="A28" s="660" t="s">
        <v>4834</v>
      </c>
      <c r="B28" s="661" t="s">
        <v>4993</v>
      </c>
      <c r="C28" s="661" t="s">
        <v>4637</v>
      </c>
      <c r="D28" s="661" t="s">
        <v>5018</v>
      </c>
      <c r="E28" s="661" t="s">
        <v>5019</v>
      </c>
      <c r="F28" s="664">
        <v>3</v>
      </c>
      <c r="G28" s="664">
        <v>1962</v>
      </c>
      <c r="H28" s="664">
        <v>1</v>
      </c>
      <c r="I28" s="664">
        <v>654</v>
      </c>
      <c r="J28" s="664"/>
      <c r="K28" s="664"/>
      <c r="L28" s="664"/>
      <c r="M28" s="664"/>
      <c r="N28" s="664">
        <v>1</v>
      </c>
      <c r="O28" s="664">
        <v>658</v>
      </c>
      <c r="P28" s="677">
        <v>0.33537206931702346</v>
      </c>
      <c r="Q28" s="665">
        <v>658</v>
      </c>
    </row>
    <row r="29" spans="1:17" ht="14.4" customHeight="1" x14ac:dyDescent="0.3">
      <c r="A29" s="660" t="s">
        <v>4834</v>
      </c>
      <c r="B29" s="661" t="s">
        <v>4993</v>
      </c>
      <c r="C29" s="661" t="s">
        <v>4637</v>
      </c>
      <c r="D29" s="661" t="s">
        <v>5020</v>
      </c>
      <c r="E29" s="661" t="s">
        <v>5021</v>
      </c>
      <c r="F29" s="664">
        <v>6</v>
      </c>
      <c r="G29" s="664">
        <v>10524</v>
      </c>
      <c r="H29" s="664">
        <v>1</v>
      </c>
      <c r="I29" s="664">
        <v>1754</v>
      </c>
      <c r="J29" s="664">
        <v>8</v>
      </c>
      <c r="K29" s="664">
        <v>14032</v>
      </c>
      <c r="L29" s="664">
        <v>1.3333333333333333</v>
      </c>
      <c r="M29" s="664">
        <v>1754</v>
      </c>
      <c r="N29" s="664">
        <v>10</v>
      </c>
      <c r="O29" s="664">
        <v>17620</v>
      </c>
      <c r="P29" s="677">
        <v>1.6742683390345876</v>
      </c>
      <c r="Q29" s="665">
        <v>1762</v>
      </c>
    </row>
    <row r="30" spans="1:17" ht="14.4" customHeight="1" x14ac:dyDescent="0.3">
      <c r="A30" s="660" t="s">
        <v>4834</v>
      </c>
      <c r="B30" s="661" t="s">
        <v>4993</v>
      </c>
      <c r="C30" s="661" t="s">
        <v>4637</v>
      </c>
      <c r="D30" s="661" t="s">
        <v>5022</v>
      </c>
      <c r="E30" s="661" t="s">
        <v>5023</v>
      </c>
      <c r="F30" s="664">
        <v>11</v>
      </c>
      <c r="G30" s="664">
        <v>157608</v>
      </c>
      <c r="H30" s="664">
        <v>1</v>
      </c>
      <c r="I30" s="664">
        <v>14328</v>
      </c>
      <c r="J30" s="664">
        <v>9</v>
      </c>
      <c r="K30" s="664">
        <v>128952</v>
      </c>
      <c r="L30" s="664">
        <v>0.81818181818181823</v>
      </c>
      <c r="M30" s="664">
        <v>14328</v>
      </c>
      <c r="N30" s="664">
        <v>2</v>
      </c>
      <c r="O30" s="664">
        <v>28680</v>
      </c>
      <c r="P30" s="677">
        <v>0.18197045835236789</v>
      </c>
      <c r="Q30" s="665">
        <v>14340</v>
      </c>
    </row>
    <row r="31" spans="1:17" ht="14.4" customHeight="1" x14ac:dyDescent="0.3">
      <c r="A31" s="660" t="s">
        <v>4834</v>
      </c>
      <c r="B31" s="661" t="s">
        <v>4993</v>
      </c>
      <c r="C31" s="661" t="s">
        <v>4637</v>
      </c>
      <c r="D31" s="661" t="s">
        <v>5024</v>
      </c>
      <c r="E31" s="661" t="s">
        <v>5025</v>
      </c>
      <c r="F31" s="664">
        <v>2</v>
      </c>
      <c r="G31" s="664">
        <v>2572</v>
      </c>
      <c r="H31" s="664">
        <v>1</v>
      </c>
      <c r="I31" s="664">
        <v>1286</v>
      </c>
      <c r="J31" s="664">
        <v>4</v>
      </c>
      <c r="K31" s="664">
        <v>5144</v>
      </c>
      <c r="L31" s="664">
        <v>2</v>
      </c>
      <c r="M31" s="664">
        <v>1286</v>
      </c>
      <c r="N31" s="664">
        <v>6</v>
      </c>
      <c r="O31" s="664">
        <v>7764</v>
      </c>
      <c r="P31" s="677">
        <v>3.0186625194401242</v>
      </c>
      <c r="Q31" s="665">
        <v>1294</v>
      </c>
    </row>
    <row r="32" spans="1:17" ht="14.4" customHeight="1" x14ac:dyDescent="0.3">
      <c r="A32" s="660" t="s">
        <v>4834</v>
      </c>
      <c r="B32" s="661" t="s">
        <v>4993</v>
      </c>
      <c r="C32" s="661" t="s">
        <v>4637</v>
      </c>
      <c r="D32" s="661" t="s">
        <v>5026</v>
      </c>
      <c r="E32" s="661" t="s">
        <v>5027</v>
      </c>
      <c r="F32" s="664">
        <v>3</v>
      </c>
      <c r="G32" s="664">
        <v>1461</v>
      </c>
      <c r="H32" s="664">
        <v>1</v>
      </c>
      <c r="I32" s="664">
        <v>487</v>
      </c>
      <c r="J32" s="664"/>
      <c r="K32" s="664"/>
      <c r="L32" s="664"/>
      <c r="M32" s="664"/>
      <c r="N32" s="664">
        <v>2</v>
      </c>
      <c r="O32" s="664">
        <v>980</v>
      </c>
      <c r="P32" s="677">
        <v>0.67077344284736484</v>
      </c>
      <c r="Q32" s="665">
        <v>490</v>
      </c>
    </row>
    <row r="33" spans="1:17" ht="14.4" customHeight="1" x14ac:dyDescent="0.3">
      <c r="A33" s="660" t="s">
        <v>4834</v>
      </c>
      <c r="B33" s="661" t="s">
        <v>4993</v>
      </c>
      <c r="C33" s="661" t="s">
        <v>4637</v>
      </c>
      <c r="D33" s="661" t="s">
        <v>5028</v>
      </c>
      <c r="E33" s="661" t="s">
        <v>5029</v>
      </c>
      <c r="F33" s="664">
        <v>1</v>
      </c>
      <c r="G33" s="664">
        <v>2535</v>
      </c>
      <c r="H33" s="664">
        <v>1</v>
      </c>
      <c r="I33" s="664">
        <v>2535</v>
      </c>
      <c r="J33" s="664"/>
      <c r="K33" s="664"/>
      <c r="L33" s="664"/>
      <c r="M33" s="664"/>
      <c r="N33" s="664"/>
      <c r="O33" s="664"/>
      <c r="P33" s="677"/>
      <c r="Q33" s="665"/>
    </row>
    <row r="34" spans="1:17" ht="14.4" customHeight="1" x14ac:dyDescent="0.3">
      <c r="A34" s="660" t="s">
        <v>4839</v>
      </c>
      <c r="B34" s="661" t="s">
        <v>4784</v>
      </c>
      <c r="C34" s="661" t="s">
        <v>4637</v>
      </c>
      <c r="D34" s="661" t="s">
        <v>4785</v>
      </c>
      <c r="E34" s="661" t="s">
        <v>4786</v>
      </c>
      <c r="F34" s="664"/>
      <c r="G34" s="664"/>
      <c r="H34" s="664"/>
      <c r="I34" s="664"/>
      <c r="J34" s="664"/>
      <c r="K34" s="664"/>
      <c r="L34" s="664"/>
      <c r="M34" s="664"/>
      <c r="N34" s="664">
        <v>1</v>
      </c>
      <c r="O34" s="664">
        <v>10454</v>
      </c>
      <c r="P34" s="677"/>
      <c r="Q34" s="665">
        <v>10454</v>
      </c>
    </row>
    <row r="35" spans="1:17" ht="14.4" customHeight="1" x14ac:dyDescent="0.3">
      <c r="A35" s="660" t="s">
        <v>4839</v>
      </c>
      <c r="B35" s="661" t="s">
        <v>5030</v>
      </c>
      <c r="C35" s="661" t="s">
        <v>4637</v>
      </c>
      <c r="D35" s="661" t="s">
        <v>5031</v>
      </c>
      <c r="E35" s="661" t="s">
        <v>5032</v>
      </c>
      <c r="F35" s="664">
        <v>3</v>
      </c>
      <c r="G35" s="664">
        <v>69</v>
      </c>
      <c r="H35" s="664">
        <v>1</v>
      </c>
      <c r="I35" s="664">
        <v>23</v>
      </c>
      <c r="J35" s="664"/>
      <c r="K35" s="664"/>
      <c r="L35" s="664"/>
      <c r="M35" s="664"/>
      <c r="N35" s="664"/>
      <c r="O35" s="664"/>
      <c r="P35" s="677"/>
      <c r="Q35" s="665"/>
    </row>
    <row r="36" spans="1:17" ht="14.4" customHeight="1" x14ac:dyDescent="0.3">
      <c r="A36" s="660" t="s">
        <v>4839</v>
      </c>
      <c r="B36" s="661" t="s">
        <v>5030</v>
      </c>
      <c r="C36" s="661" t="s">
        <v>4637</v>
      </c>
      <c r="D36" s="661" t="s">
        <v>5033</v>
      </c>
      <c r="E36" s="661" t="s">
        <v>5034</v>
      </c>
      <c r="F36" s="664">
        <v>1</v>
      </c>
      <c r="G36" s="664">
        <v>1245</v>
      </c>
      <c r="H36" s="664">
        <v>1</v>
      </c>
      <c r="I36" s="664">
        <v>1245</v>
      </c>
      <c r="J36" s="664"/>
      <c r="K36" s="664"/>
      <c r="L36" s="664"/>
      <c r="M36" s="664"/>
      <c r="N36" s="664">
        <v>2</v>
      </c>
      <c r="O36" s="664">
        <v>2536</v>
      </c>
      <c r="P36" s="677">
        <v>2.0369477911646587</v>
      </c>
      <c r="Q36" s="665">
        <v>1268</v>
      </c>
    </row>
    <row r="37" spans="1:17" ht="14.4" customHeight="1" x14ac:dyDescent="0.3">
      <c r="A37" s="660" t="s">
        <v>4839</v>
      </c>
      <c r="B37" s="661" t="s">
        <v>5030</v>
      </c>
      <c r="C37" s="661" t="s">
        <v>4637</v>
      </c>
      <c r="D37" s="661" t="s">
        <v>5035</v>
      </c>
      <c r="E37" s="661" t="s">
        <v>5036</v>
      </c>
      <c r="F37" s="664">
        <v>3</v>
      </c>
      <c r="G37" s="664">
        <v>1272</v>
      </c>
      <c r="H37" s="664">
        <v>1</v>
      </c>
      <c r="I37" s="664">
        <v>424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4839</v>
      </c>
      <c r="B38" s="661" t="s">
        <v>5030</v>
      </c>
      <c r="C38" s="661" t="s">
        <v>4637</v>
      </c>
      <c r="D38" s="661" t="s">
        <v>5037</v>
      </c>
      <c r="E38" s="661" t="s">
        <v>5038</v>
      </c>
      <c r="F38" s="664">
        <v>3</v>
      </c>
      <c r="G38" s="664">
        <v>3006</v>
      </c>
      <c r="H38" s="664">
        <v>1</v>
      </c>
      <c r="I38" s="664">
        <v>1002</v>
      </c>
      <c r="J38" s="664"/>
      <c r="K38" s="664"/>
      <c r="L38" s="664"/>
      <c r="M38" s="664"/>
      <c r="N38" s="664">
        <v>4</v>
      </c>
      <c r="O38" s="664">
        <v>4032</v>
      </c>
      <c r="P38" s="677">
        <v>1.341317365269461</v>
      </c>
      <c r="Q38" s="665">
        <v>1008</v>
      </c>
    </row>
    <row r="39" spans="1:17" ht="14.4" customHeight="1" x14ac:dyDescent="0.3">
      <c r="A39" s="660" t="s">
        <v>4839</v>
      </c>
      <c r="B39" s="661" t="s">
        <v>5030</v>
      </c>
      <c r="C39" s="661" t="s">
        <v>4637</v>
      </c>
      <c r="D39" s="661" t="s">
        <v>5039</v>
      </c>
      <c r="E39" s="661" t="s">
        <v>5040</v>
      </c>
      <c r="F39" s="664"/>
      <c r="G39" s="664"/>
      <c r="H39" s="664"/>
      <c r="I39" s="664"/>
      <c r="J39" s="664"/>
      <c r="K39" s="664"/>
      <c r="L39" s="664"/>
      <c r="M39" s="664"/>
      <c r="N39" s="664">
        <v>6</v>
      </c>
      <c r="O39" s="664">
        <v>13584</v>
      </c>
      <c r="P39" s="677"/>
      <c r="Q39" s="665">
        <v>2264</v>
      </c>
    </row>
    <row r="40" spans="1:17" ht="14.4" customHeight="1" x14ac:dyDescent="0.3">
      <c r="A40" s="660" t="s">
        <v>4839</v>
      </c>
      <c r="B40" s="661" t="s">
        <v>5030</v>
      </c>
      <c r="C40" s="661" t="s">
        <v>4637</v>
      </c>
      <c r="D40" s="661" t="s">
        <v>5041</v>
      </c>
      <c r="E40" s="661" t="s">
        <v>5042</v>
      </c>
      <c r="F40" s="664"/>
      <c r="G40" s="664"/>
      <c r="H40" s="664"/>
      <c r="I40" s="664"/>
      <c r="J40" s="664"/>
      <c r="K40" s="664"/>
      <c r="L40" s="664"/>
      <c r="M40" s="664"/>
      <c r="N40" s="664">
        <v>2</v>
      </c>
      <c r="O40" s="664">
        <v>742</v>
      </c>
      <c r="P40" s="677"/>
      <c r="Q40" s="665">
        <v>371</v>
      </c>
    </row>
    <row r="41" spans="1:17" ht="14.4" customHeight="1" x14ac:dyDescent="0.3">
      <c r="A41" s="660" t="s">
        <v>4839</v>
      </c>
      <c r="B41" s="661" t="s">
        <v>5043</v>
      </c>
      <c r="C41" s="661" t="s">
        <v>4637</v>
      </c>
      <c r="D41" s="661" t="s">
        <v>5044</v>
      </c>
      <c r="E41" s="661" t="s">
        <v>5045</v>
      </c>
      <c r="F41" s="664"/>
      <c r="G41" s="664"/>
      <c r="H41" s="664"/>
      <c r="I41" s="664"/>
      <c r="J41" s="664">
        <v>2</v>
      </c>
      <c r="K41" s="664">
        <v>700</v>
      </c>
      <c r="L41" s="664"/>
      <c r="M41" s="664">
        <v>350</v>
      </c>
      <c r="N41" s="664">
        <v>4</v>
      </c>
      <c r="O41" s="664">
        <v>1404</v>
      </c>
      <c r="P41" s="677"/>
      <c r="Q41" s="665">
        <v>351</v>
      </c>
    </row>
    <row r="42" spans="1:17" ht="14.4" customHeight="1" x14ac:dyDescent="0.3">
      <c r="A42" s="660" t="s">
        <v>4839</v>
      </c>
      <c r="B42" s="661" t="s">
        <v>5043</v>
      </c>
      <c r="C42" s="661" t="s">
        <v>4637</v>
      </c>
      <c r="D42" s="661" t="s">
        <v>5046</v>
      </c>
      <c r="E42" s="661" t="s">
        <v>5047</v>
      </c>
      <c r="F42" s="664">
        <v>705</v>
      </c>
      <c r="G42" s="664">
        <v>45825</v>
      </c>
      <c r="H42" s="664">
        <v>1</v>
      </c>
      <c r="I42" s="664">
        <v>65</v>
      </c>
      <c r="J42" s="664">
        <v>739</v>
      </c>
      <c r="K42" s="664">
        <v>48035</v>
      </c>
      <c r="L42" s="664">
        <v>1.04822695035461</v>
      </c>
      <c r="M42" s="664">
        <v>65</v>
      </c>
      <c r="N42" s="664">
        <v>721</v>
      </c>
      <c r="O42" s="664">
        <v>46865</v>
      </c>
      <c r="P42" s="677">
        <v>1.0226950354609929</v>
      </c>
      <c r="Q42" s="665">
        <v>65</v>
      </c>
    </row>
    <row r="43" spans="1:17" ht="14.4" customHeight="1" x14ac:dyDescent="0.3">
      <c r="A43" s="660" t="s">
        <v>4839</v>
      </c>
      <c r="B43" s="661" t="s">
        <v>5043</v>
      </c>
      <c r="C43" s="661" t="s">
        <v>4637</v>
      </c>
      <c r="D43" s="661" t="s">
        <v>5048</v>
      </c>
      <c r="E43" s="661" t="s">
        <v>5049</v>
      </c>
      <c r="F43" s="664">
        <v>1</v>
      </c>
      <c r="G43" s="664">
        <v>590</v>
      </c>
      <c r="H43" s="664">
        <v>1</v>
      </c>
      <c r="I43" s="664">
        <v>590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4839</v>
      </c>
      <c r="B44" s="661" t="s">
        <v>5043</v>
      </c>
      <c r="C44" s="661" t="s">
        <v>4637</v>
      </c>
      <c r="D44" s="661" t="s">
        <v>5050</v>
      </c>
      <c r="E44" s="661" t="s">
        <v>5051</v>
      </c>
      <c r="F44" s="664">
        <v>1</v>
      </c>
      <c r="G44" s="664">
        <v>615</v>
      </c>
      <c r="H44" s="664">
        <v>1</v>
      </c>
      <c r="I44" s="664">
        <v>615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4839</v>
      </c>
      <c r="B45" s="661" t="s">
        <v>5043</v>
      </c>
      <c r="C45" s="661" t="s">
        <v>4637</v>
      </c>
      <c r="D45" s="661" t="s">
        <v>5052</v>
      </c>
      <c r="E45" s="661" t="s">
        <v>5053</v>
      </c>
      <c r="F45" s="664">
        <v>23</v>
      </c>
      <c r="G45" s="664">
        <v>529</v>
      </c>
      <c r="H45" s="664">
        <v>1</v>
      </c>
      <c r="I45" s="664">
        <v>23</v>
      </c>
      <c r="J45" s="664">
        <v>13</v>
      </c>
      <c r="K45" s="664">
        <v>299</v>
      </c>
      <c r="L45" s="664">
        <v>0.56521739130434778</v>
      </c>
      <c r="M45" s="664">
        <v>23</v>
      </c>
      <c r="N45" s="664">
        <v>20</v>
      </c>
      <c r="O45" s="664">
        <v>480</v>
      </c>
      <c r="P45" s="677">
        <v>0.90737240075614367</v>
      </c>
      <c r="Q45" s="665">
        <v>24</v>
      </c>
    </row>
    <row r="46" spans="1:17" ht="14.4" customHeight="1" x14ac:dyDescent="0.3">
      <c r="A46" s="660" t="s">
        <v>4839</v>
      </c>
      <c r="B46" s="661" t="s">
        <v>5043</v>
      </c>
      <c r="C46" s="661" t="s">
        <v>4637</v>
      </c>
      <c r="D46" s="661" t="s">
        <v>5054</v>
      </c>
      <c r="E46" s="661" t="s">
        <v>5055</v>
      </c>
      <c r="F46" s="664">
        <v>8</v>
      </c>
      <c r="G46" s="664">
        <v>432</v>
      </c>
      <c r="H46" s="664">
        <v>1</v>
      </c>
      <c r="I46" s="664">
        <v>54</v>
      </c>
      <c r="J46" s="664">
        <v>6</v>
      </c>
      <c r="K46" s="664">
        <v>324</v>
      </c>
      <c r="L46" s="664">
        <v>0.75</v>
      </c>
      <c r="M46" s="664">
        <v>54</v>
      </c>
      <c r="N46" s="664">
        <v>4</v>
      </c>
      <c r="O46" s="664">
        <v>216</v>
      </c>
      <c r="P46" s="677">
        <v>0.5</v>
      </c>
      <c r="Q46" s="665">
        <v>54</v>
      </c>
    </row>
    <row r="47" spans="1:17" ht="14.4" customHeight="1" x14ac:dyDescent="0.3">
      <c r="A47" s="660" t="s">
        <v>4839</v>
      </c>
      <c r="B47" s="661" t="s">
        <v>5043</v>
      </c>
      <c r="C47" s="661" t="s">
        <v>4637</v>
      </c>
      <c r="D47" s="661" t="s">
        <v>5056</v>
      </c>
      <c r="E47" s="661" t="s">
        <v>5057</v>
      </c>
      <c r="F47" s="664">
        <v>222</v>
      </c>
      <c r="G47" s="664">
        <v>17094</v>
      </c>
      <c r="H47" s="664">
        <v>1</v>
      </c>
      <c r="I47" s="664">
        <v>77</v>
      </c>
      <c r="J47" s="664">
        <v>226</v>
      </c>
      <c r="K47" s="664">
        <v>17402</v>
      </c>
      <c r="L47" s="664">
        <v>1.0180180180180181</v>
      </c>
      <c r="M47" s="664">
        <v>77</v>
      </c>
      <c r="N47" s="664">
        <v>206</v>
      </c>
      <c r="O47" s="664">
        <v>15862</v>
      </c>
      <c r="P47" s="677">
        <v>0.92792792792792789</v>
      </c>
      <c r="Q47" s="665">
        <v>77</v>
      </c>
    </row>
    <row r="48" spans="1:17" ht="14.4" customHeight="1" x14ac:dyDescent="0.3">
      <c r="A48" s="660" t="s">
        <v>4839</v>
      </c>
      <c r="B48" s="661" t="s">
        <v>5043</v>
      </c>
      <c r="C48" s="661" t="s">
        <v>4637</v>
      </c>
      <c r="D48" s="661" t="s">
        <v>5058</v>
      </c>
      <c r="E48" s="661" t="s">
        <v>5059</v>
      </c>
      <c r="F48" s="664">
        <v>182</v>
      </c>
      <c r="G48" s="664">
        <v>4004</v>
      </c>
      <c r="H48" s="664">
        <v>1</v>
      </c>
      <c r="I48" s="664">
        <v>22</v>
      </c>
      <c r="J48" s="664">
        <v>168</v>
      </c>
      <c r="K48" s="664">
        <v>3696</v>
      </c>
      <c r="L48" s="664">
        <v>0.92307692307692313</v>
      </c>
      <c r="M48" s="664">
        <v>22</v>
      </c>
      <c r="N48" s="664">
        <v>138</v>
      </c>
      <c r="O48" s="664">
        <v>3174</v>
      </c>
      <c r="P48" s="677">
        <v>0.79270729270729268</v>
      </c>
      <c r="Q48" s="665">
        <v>23</v>
      </c>
    </row>
    <row r="49" spans="1:17" ht="14.4" customHeight="1" x14ac:dyDescent="0.3">
      <c r="A49" s="660" t="s">
        <v>4839</v>
      </c>
      <c r="B49" s="661" t="s">
        <v>5043</v>
      </c>
      <c r="C49" s="661" t="s">
        <v>4637</v>
      </c>
      <c r="D49" s="661" t="s">
        <v>5060</v>
      </c>
      <c r="E49" s="661" t="s">
        <v>5061</v>
      </c>
      <c r="F49" s="664"/>
      <c r="G49" s="664"/>
      <c r="H49" s="664"/>
      <c r="I49" s="664"/>
      <c r="J49" s="664"/>
      <c r="K49" s="664"/>
      <c r="L49" s="664"/>
      <c r="M49" s="664"/>
      <c r="N49" s="664">
        <v>1</v>
      </c>
      <c r="O49" s="664">
        <v>628</v>
      </c>
      <c r="P49" s="677"/>
      <c r="Q49" s="665">
        <v>628</v>
      </c>
    </row>
    <row r="50" spans="1:17" ht="14.4" customHeight="1" x14ac:dyDescent="0.3">
      <c r="A50" s="660" t="s">
        <v>4839</v>
      </c>
      <c r="B50" s="661" t="s">
        <v>5043</v>
      </c>
      <c r="C50" s="661" t="s">
        <v>4637</v>
      </c>
      <c r="D50" s="661" t="s">
        <v>5062</v>
      </c>
      <c r="E50" s="661" t="s">
        <v>5063</v>
      </c>
      <c r="F50" s="664">
        <v>133</v>
      </c>
      <c r="G50" s="664">
        <v>27797</v>
      </c>
      <c r="H50" s="664">
        <v>1</v>
      </c>
      <c r="I50" s="664">
        <v>209</v>
      </c>
      <c r="J50" s="664"/>
      <c r="K50" s="664"/>
      <c r="L50" s="664"/>
      <c r="M50" s="664"/>
      <c r="N50" s="664"/>
      <c r="O50" s="664"/>
      <c r="P50" s="677"/>
      <c r="Q50" s="665"/>
    </row>
    <row r="51" spans="1:17" ht="14.4" customHeight="1" x14ac:dyDescent="0.3">
      <c r="A51" s="660" t="s">
        <v>4839</v>
      </c>
      <c r="B51" s="661" t="s">
        <v>5043</v>
      </c>
      <c r="C51" s="661" t="s">
        <v>4637</v>
      </c>
      <c r="D51" s="661" t="s">
        <v>5064</v>
      </c>
      <c r="E51" s="661" t="s">
        <v>5065</v>
      </c>
      <c r="F51" s="664">
        <v>163</v>
      </c>
      <c r="G51" s="664">
        <v>10758</v>
      </c>
      <c r="H51" s="664">
        <v>1</v>
      </c>
      <c r="I51" s="664">
        <v>66</v>
      </c>
      <c r="J51" s="664">
        <v>175</v>
      </c>
      <c r="K51" s="664">
        <v>11550</v>
      </c>
      <c r="L51" s="664">
        <v>1.0736196319018405</v>
      </c>
      <c r="M51" s="664">
        <v>66</v>
      </c>
      <c r="N51" s="664">
        <v>43</v>
      </c>
      <c r="O51" s="664">
        <v>2838</v>
      </c>
      <c r="P51" s="677">
        <v>0.26380368098159507</v>
      </c>
      <c r="Q51" s="665">
        <v>66</v>
      </c>
    </row>
    <row r="52" spans="1:17" ht="14.4" customHeight="1" x14ac:dyDescent="0.3">
      <c r="A52" s="660" t="s">
        <v>4839</v>
      </c>
      <c r="B52" s="661" t="s">
        <v>5043</v>
      </c>
      <c r="C52" s="661" t="s">
        <v>4637</v>
      </c>
      <c r="D52" s="661" t="s">
        <v>5066</v>
      </c>
      <c r="E52" s="661" t="s">
        <v>5067</v>
      </c>
      <c r="F52" s="664"/>
      <c r="G52" s="664"/>
      <c r="H52" s="664"/>
      <c r="I52" s="664"/>
      <c r="J52" s="664"/>
      <c r="K52" s="664"/>
      <c r="L52" s="664"/>
      <c r="M52" s="664"/>
      <c r="N52" s="664">
        <v>14</v>
      </c>
      <c r="O52" s="664">
        <v>4886</v>
      </c>
      <c r="P52" s="677"/>
      <c r="Q52" s="665">
        <v>349</v>
      </c>
    </row>
    <row r="53" spans="1:17" ht="14.4" customHeight="1" x14ac:dyDescent="0.3">
      <c r="A53" s="660" t="s">
        <v>4839</v>
      </c>
      <c r="B53" s="661" t="s">
        <v>5043</v>
      </c>
      <c r="C53" s="661" t="s">
        <v>4637</v>
      </c>
      <c r="D53" s="661" t="s">
        <v>5068</v>
      </c>
      <c r="E53" s="661" t="s">
        <v>5069</v>
      </c>
      <c r="F53" s="664">
        <v>159</v>
      </c>
      <c r="G53" s="664">
        <v>3816</v>
      </c>
      <c r="H53" s="664">
        <v>1</v>
      </c>
      <c r="I53" s="664">
        <v>24</v>
      </c>
      <c r="J53" s="664">
        <v>155</v>
      </c>
      <c r="K53" s="664">
        <v>3720</v>
      </c>
      <c r="L53" s="664">
        <v>0.97484276729559749</v>
      </c>
      <c r="M53" s="664">
        <v>24</v>
      </c>
      <c r="N53" s="664">
        <v>118</v>
      </c>
      <c r="O53" s="664">
        <v>2832</v>
      </c>
      <c r="P53" s="677">
        <v>0.74213836477987416</v>
      </c>
      <c r="Q53" s="665">
        <v>24</v>
      </c>
    </row>
    <row r="54" spans="1:17" ht="14.4" customHeight="1" x14ac:dyDescent="0.3">
      <c r="A54" s="660" t="s">
        <v>4839</v>
      </c>
      <c r="B54" s="661" t="s">
        <v>5043</v>
      </c>
      <c r="C54" s="661" t="s">
        <v>4637</v>
      </c>
      <c r="D54" s="661" t="s">
        <v>5070</v>
      </c>
      <c r="E54" s="661" t="s">
        <v>5071</v>
      </c>
      <c r="F54" s="664">
        <v>1</v>
      </c>
      <c r="G54" s="664">
        <v>738</v>
      </c>
      <c r="H54" s="664">
        <v>1</v>
      </c>
      <c r="I54" s="664">
        <v>738</v>
      </c>
      <c r="J54" s="664"/>
      <c r="K54" s="664"/>
      <c r="L54" s="664"/>
      <c r="M54" s="664"/>
      <c r="N54" s="664"/>
      <c r="O54" s="664"/>
      <c r="P54" s="677"/>
      <c r="Q54" s="665"/>
    </row>
    <row r="55" spans="1:17" ht="14.4" customHeight="1" x14ac:dyDescent="0.3">
      <c r="A55" s="660" t="s">
        <v>4839</v>
      </c>
      <c r="B55" s="661" t="s">
        <v>5043</v>
      </c>
      <c r="C55" s="661" t="s">
        <v>4637</v>
      </c>
      <c r="D55" s="661" t="s">
        <v>5072</v>
      </c>
      <c r="E55" s="661" t="s">
        <v>5073</v>
      </c>
      <c r="F55" s="664">
        <v>109</v>
      </c>
      <c r="G55" s="664">
        <v>19620</v>
      </c>
      <c r="H55" s="664">
        <v>1</v>
      </c>
      <c r="I55" s="664">
        <v>180</v>
      </c>
      <c r="J55" s="664">
        <v>109</v>
      </c>
      <c r="K55" s="664">
        <v>19620</v>
      </c>
      <c r="L55" s="664">
        <v>1</v>
      </c>
      <c r="M55" s="664">
        <v>180</v>
      </c>
      <c r="N55" s="664">
        <v>63</v>
      </c>
      <c r="O55" s="664">
        <v>11340</v>
      </c>
      <c r="P55" s="677">
        <v>0.57798165137614677</v>
      </c>
      <c r="Q55" s="665">
        <v>180</v>
      </c>
    </row>
    <row r="56" spans="1:17" ht="14.4" customHeight="1" x14ac:dyDescent="0.3">
      <c r="A56" s="660" t="s">
        <v>4839</v>
      </c>
      <c r="B56" s="661" t="s">
        <v>5043</v>
      </c>
      <c r="C56" s="661" t="s">
        <v>4637</v>
      </c>
      <c r="D56" s="661" t="s">
        <v>5074</v>
      </c>
      <c r="E56" s="661" t="s">
        <v>5075</v>
      </c>
      <c r="F56" s="664">
        <v>2</v>
      </c>
      <c r="G56" s="664">
        <v>506</v>
      </c>
      <c r="H56" s="664">
        <v>1</v>
      </c>
      <c r="I56" s="664">
        <v>253</v>
      </c>
      <c r="J56" s="664">
        <v>135</v>
      </c>
      <c r="K56" s="664">
        <v>34155</v>
      </c>
      <c r="L56" s="664">
        <v>67.5</v>
      </c>
      <c r="M56" s="664">
        <v>253</v>
      </c>
      <c r="N56" s="664">
        <v>104</v>
      </c>
      <c r="O56" s="664">
        <v>26312</v>
      </c>
      <c r="P56" s="677">
        <v>52</v>
      </c>
      <c r="Q56" s="665">
        <v>253</v>
      </c>
    </row>
    <row r="57" spans="1:17" ht="14.4" customHeight="1" x14ac:dyDescent="0.3">
      <c r="A57" s="660" t="s">
        <v>4839</v>
      </c>
      <c r="B57" s="661" t="s">
        <v>5043</v>
      </c>
      <c r="C57" s="661" t="s">
        <v>4637</v>
      </c>
      <c r="D57" s="661" t="s">
        <v>5076</v>
      </c>
      <c r="E57" s="661" t="s">
        <v>5077</v>
      </c>
      <c r="F57" s="664">
        <v>1</v>
      </c>
      <c r="G57" s="664">
        <v>264</v>
      </c>
      <c r="H57" s="664">
        <v>1</v>
      </c>
      <c r="I57" s="664">
        <v>264</v>
      </c>
      <c r="J57" s="664"/>
      <c r="K57" s="664"/>
      <c r="L57" s="664"/>
      <c r="M57" s="664"/>
      <c r="N57" s="664"/>
      <c r="O57" s="664"/>
      <c r="P57" s="677"/>
      <c r="Q57" s="665"/>
    </row>
    <row r="58" spans="1:17" ht="14.4" customHeight="1" x14ac:dyDescent="0.3">
      <c r="A58" s="660" t="s">
        <v>4839</v>
      </c>
      <c r="B58" s="661" t="s">
        <v>5043</v>
      </c>
      <c r="C58" s="661" t="s">
        <v>4637</v>
      </c>
      <c r="D58" s="661" t="s">
        <v>5078</v>
      </c>
      <c r="E58" s="661" t="s">
        <v>5079</v>
      </c>
      <c r="F58" s="664">
        <v>1</v>
      </c>
      <c r="G58" s="664">
        <v>189</v>
      </c>
      <c r="H58" s="664">
        <v>1</v>
      </c>
      <c r="I58" s="664">
        <v>189</v>
      </c>
      <c r="J58" s="664"/>
      <c r="K58" s="664"/>
      <c r="L58" s="664"/>
      <c r="M58" s="664"/>
      <c r="N58" s="664"/>
      <c r="O58" s="664"/>
      <c r="P58" s="677"/>
      <c r="Q58" s="665"/>
    </row>
    <row r="59" spans="1:17" ht="14.4" customHeight="1" x14ac:dyDescent="0.3">
      <c r="A59" s="660" t="s">
        <v>4839</v>
      </c>
      <c r="B59" s="661" t="s">
        <v>5043</v>
      </c>
      <c r="C59" s="661" t="s">
        <v>4637</v>
      </c>
      <c r="D59" s="661" t="s">
        <v>5080</v>
      </c>
      <c r="E59" s="661" t="s">
        <v>5081</v>
      </c>
      <c r="F59" s="664">
        <v>112</v>
      </c>
      <c r="G59" s="664">
        <v>24192</v>
      </c>
      <c r="H59" s="664">
        <v>1</v>
      </c>
      <c r="I59" s="664">
        <v>216</v>
      </c>
      <c r="J59" s="664">
        <v>113</v>
      </c>
      <c r="K59" s="664">
        <v>24408</v>
      </c>
      <c r="L59" s="664">
        <v>1.0089285714285714</v>
      </c>
      <c r="M59" s="664">
        <v>216</v>
      </c>
      <c r="N59" s="664">
        <v>69</v>
      </c>
      <c r="O59" s="664">
        <v>14904</v>
      </c>
      <c r="P59" s="677">
        <v>0.6160714285714286</v>
      </c>
      <c r="Q59" s="665">
        <v>216</v>
      </c>
    </row>
    <row r="60" spans="1:17" ht="14.4" customHeight="1" x14ac:dyDescent="0.3">
      <c r="A60" s="660" t="s">
        <v>4839</v>
      </c>
      <c r="B60" s="661" t="s">
        <v>5043</v>
      </c>
      <c r="C60" s="661" t="s">
        <v>4637</v>
      </c>
      <c r="D60" s="661" t="s">
        <v>866</v>
      </c>
      <c r="E60" s="661" t="s">
        <v>5082</v>
      </c>
      <c r="F60" s="664">
        <v>1</v>
      </c>
      <c r="G60" s="664">
        <v>590</v>
      </c>
      <c r="H60" s="664">
        <v>1</v>
      </c>
      <c r="I60" s="664">
        <v>590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4839</v>
      </c>
      <c r="B61" s="661" t="s">
        <v>5043</v>
      </c>
      <c r="C61" s="661" t="s">
        <v>4637</v>
      </c>
      <c r="D61" s="661" t="s">
        <v>5083</v>
      </c>
      <c r="E61" s="661" t="s">
        <v>5084</v>
      </c>
      <c r="F61" s="664">
        <v>1</v>
      </c>
      <c r="G61" s="664">
        <v>50</v>
      </c>
      <c r="H61" s="664">
        <v>1</v>
      </c>
      <c r="I61" s="664">
        <v>50</v>
      </c>
      <c r="J61" s="664">
        <v>8</v>
      </c>
      <c r="K61" s="664">
        <v>400</v>
      </c>
      <c r="L61" s="664">
        <v>8</v>
      </c>
      <c r="M61" s="664">
        <v>50</v>
      </c>
      <c r="N61" s="664">
        <v>7</v>
      </c>
      <c r="O61" s="664">
        <v>350</v>
      </c>
      <c r="P61" s="677">
        <v>7</v>
      </c>
      <c r="Q61" s="665">
        <v>50</v>
      </c>
    </row>
    <row r="62" spans="1:17" ht="14.4" customHeight="1" x14ac:dyDescent="0.3">
      <c r="A62" s="660" t="s">
        <v>4839</v>
      </c>
      <c r="B62" s="661" t="s">
        <v>5043</v>
      </c>
      <c r="C62" s="661" t="s">
        <v>4637</v>
      </c>
      <c r="D62" s="661" t="s">
        <v>5085</v>
      </c>
      <c r="E62" s="661" t="s">
        <v>5086</v>
      </c>
      <c r="F62" s="664">
        <v>1</v>
      </c>
      <c r="G62" s="664">
        <v>545</v>
      </c>
      <c r="H62" s="664">
        <v>1</v>
      </c>
      <c r="I62" s="664">
        <v>545</v>
      </c>
      <c r="J62" s="664"/>
      <c r="K62" s="664"/>
      <c r="L62" s="664"/>
      <c r="M62" s="664"/>
      <c r="N62" s="664"/>
      <c r="O62" s="664"/>
      <c r="P62" s="677"/>
      <c r="Q62" s="665"/>
    </row>
    <row r="63" spans="1:17" ht="14.4" customHeight="1" x14ac:dyDescent="0.3">
      <c r="A63" s="660" t="s">
        <v>4839</v>
      </c>
      <c r="B63" s="661" t="s">
        <v>5043</v>
      </c>
      <c r="C63" s="661" t="s">
        <v>4637</v>
      </c>
      <c r="D63" s="661" t="s">
        <v>5087</v>
      </c>
      <c r="E63" s="661" t="s">
        <v>5088</v>
      </c>
      <c r="F63" s="664">
        <v>1</v>
      </c>
      <c r="G63" s="664">
        <v>734</v>
      </c>
      <c r="H63" s="664">
        <v>1</v>
      </c>
      <c r="I63" s="664">
        <v>734</v>
      </c>
      <c r="J63" s="664"/>
      <c r="K63" s="664"/>
      <c r="L63" s="664"/>
      <c r="M63" s="664"/>
      <c r="N63" s="664"/>
      <c r="O63" s="664"/>
      <c r="P63" s="677"/>
      <c r="Q63" s="665"/>
    </row>
    <row r="64" spans="1:17" ht="14.4" customHeight="1" x14ac:dyDescent="0.3">
      <c r="A64" s="660" t="s">
        <v>4839</v>
      </c>
      <c r="B64" s="661" t="s">
        <v>5043</v>
      </c>
      <c r="C64" s="661" t="s">
        <v>4637</v>
      </c>
      <c r="D64" s="661" t="s">
        <v>5089</v>
      </c>
      <c r="E64" s="661" t="s">
        <v>5090</v>
      </c>
      <c r="F64" s="664">
        <v>1</v>
      </c>
      <c r="G64" s="664">
        <v>344</v>
      </c>
      <c r="H64" s="664">
        <v>1</v>
      </c>
      <c r="I64" s="664">
        <v>344</v>
      </c>
      <c r="J64" s="664"/>
      <c r="K64" s="664"/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5091</v>
      </c>
      <c r="B65" s="661" t="s">
        <v>5092</v>
      </c>
      <c r="C65" s="661" t="s">
        <v>4637</v>
      </c>
      <c r="D65" s="661" t="s">
        <v>5093</v>
      </c>
      <c r="E65" s="661" t="s">
        <v>5094</v>
      </c>
      <c r="F65" s="664">
        <v>73</v>
      </c>
      <c r="G65" s="664">
        <v>1971</v>
      </c>
      <c r="H65" s="664">
        <v>1</v>
      </c>
      <c r="I65" s="664">
        <v>27</v>
      </c>
      <c r="J65" s="664">
        <v>71</v>
      </c>
      <c r="K65" s="664">
        <v>1917</v>
      </c>
      <c r="L65" s="664">
        <v>0.9726027397260274</v>
      </c>
      <c r="M65" s="664">
        <v>27</v>
      </c>
      <c r="N65" s="664">
        <v>156</v>
      </c>
      <c r="O65" s="664">
        <v>4212</v>
      </c>
      <c r="P65" s="677">
        <v>2.1369863013698631</v>
      </c>
      <c r="Q65" s="665">
        <v>27</v>
      </c>
    </row>
    <row r="66" spans="1:17" ht="14.4" customHeight="1" x14ac:dyDescent="0.3">
      <c r="A66" s="660" t="s">
        <v>5091</v>
      </c>
      <c r="B66" s="661" t="s">
        <v>5092</v>
      </c>
      <c r="C66" s="661" t="s">
        <v>4637</v>
      </c>
      <c r="D66" s="661" t="s">
        <v>5095</v>
      </c>
      <c r="E66" s="661" t="s">
        <v>5096</v>
      </c>
      <c r="F66" s="664">
        <v>5</v>
      </c>
      <c r="G66" s="664">
        <v>270</v>
      </c>
      <c r="H66" s="664">
        <v>1</v>
      </c>
      <c r="I66" s="664">
        <v>54</v>
      </c>
      <c r="J66" s="664">
        <v>3</v>
      </c>
      <c r="K66" s="664">
        <v>162</v>
      </c>
      <c r="L66" s="664">
        <v>0.6</v>
      </c>
      <c r="M66" s="664">
        <v>54</v>
      </c>
      <c r="N66" s="664">
        <v>11</v>
      </c>
      <c r="O66" s="664">
        <v>594</v>
      </c>
      <c r="P66" s="677">
        <v>2.2000000000000002</v>
      </c>
      <c r="Q66" s="665">
        <v>54</v>
      </c>
    </row>
    <row r="67" spans="1:17" ht="14.4" customHeight="1" x14ac:dyDescent="0.3">
      <c r="A67" s="660" t="s">
        <v>5091</v>
      </c>
      <c r="B67" s="661" t="s">
        <v>5092</v>
      </c>
      <c r="C67" s="661" t="s">
        <v>4637</v>
      </c>
      <c r="D67" s="661" t="s">
        <v>5097</v>
      </c>
      <c r="E67" s="661" t="s">
        <v>5098</v>
      </c>
      <c r="F67" s="664">
        <v>72</v>
      </c>
      <c r="G67" s="664">
        <v>1728</v>
      </c>
      <c r="H67" s="664">
        <v>1</v>
      </c>
      <c r="I67" s="664">
        <v>24</v>
      </c>
      <c r="J67" s="664">
        <v>71</v>
      </c>
      <c r="K67" s="664">
        <v>1704</v>
      </c>
      <c r="L67" s="664">
        <v>0.98611111111111116</v>
      </c>
      <c r="M67" s="664">
        <v>24</v>
      </c>
      <c r="N67" s="664">
        <v>155</v>
      </c>
      <c r="O67" s="664">
        <v>3720</v>
      </c>
      <c r="P67" s="677">
        <v>2.1527777777777777</v>
      </c>
      <c r="Q67" s="665">
        <v>24</v>
      </c>
    </row>
    <row r="68" spans="1:17" ht="14.4" customHeight="1" x14ac:dyDescent="0.3">
      <c r="A68" s="660" t="s">
        <v>5091</v>
      </c>
      <c r="B68" s="661" t="s">
        <v>5092</v>
      </c>
      <c r="C68" s="661" t="s">
        <v>4637</v>
      </c>
      <c r="D68" s="661" t="s">
        <v>5099</v>
      </c>
      <c r="E68" s="661" t="s">
        <v>5100</v>
      </c>
      <c r="F68" s="664">
        <v>74</v>
      </c>
      <c r="G68" s="664">
        <v>1998</v>
      </c>
      <c r="H68" s="664">
        <v>1</v>
      </c>
      <c r="I68" s="664">
        <v>27</v>
      </c>
      <c r="J68" s="664">
        <v>79</v>
      </c>
      <c r="K68" s="664">
        <v>2133</v>
      </c>
      <c r="L68" s="664">
        <v>1.0675675675675675</v>
      </c>
      <c r="M68" s="664">
        <v>27</v>
      </c>
      <c r="N68" s="664">
        <v>162</v>
      </c>
      <c r="O68" s="664">
        <v>4374</v>
      </c>
      <c r="P68" s="677">
        <v>2.189189189189189</v>
      </c>
      <c r="Q68" s="665">
        <v>27</v>
      </c>
    </row>
    <row r="69" spans="1:17" ht="14.4" customHeight="1" x14ac:dyDescent="0.3">
      <c r="A69" s="660" t="s">
        <v>5091</v>
      </c>
      <c r="B69" s="661" t="s">
        <v>5092</v>
      </c>
      <c r="C69" s="661" t="s">
        <v>4637</v>
      </c>
      <c r="D69" s="661" t="s">
        <v>5101</v>
      </c>
      <c r="E69" s="661" t="s">
        <v>5102</v>
      </c>
      <c r="F69" s="664">
        <v>1</v>
      </c>
      <c r="G69" s="664">
        <v>56</v>
      </c>
      <c r="H69" s="664">
        <v>1</v>
      </c>
      <c r="I69" s="664">
        <v>56</v>
      </c>
      <c r="J69" s="664">
        <v>1</v>
      </c>
      <c r="K69" s="664">
        <v>56</v>
      </c>
      <c r="L69" s="664">
        <v>1</v>
      </c>
      <c r="M69" s="664">
        <v>56</v>
      </c>
      <c r="N69" s="664">
        <v>3</v>
      </c>
      <c r="O69" s="664">
        <v>171</v>
      </c>
      <c r="P69" s="677">
        <v>3.0535714285714284</v>
      </c>
      <c r="Q69" s="665">
        <v>57</v>
      </c>
    </row>
    <row r="70" spans="1:17" ht="14.4" customHeight="1" x14ac:dyDescent="0.3">
      <c r="A70" s="660" t="s">
        <v>5091</v>
      </c>
      <c r="B70" s="661" t="s">
        <v>5092</v>
      </c>
      <c r="C70" s="661" t="s">
        <v>4637</v>
      </c>
      <c r="D70" s="661" t="s">
        <v>5103</v>
      </c>
      <c r="E70" s="661" t="s">
        <v>5104</v>
      </c>
      <c r="F70" s="664">
        <v>71</v>
      </c>
      <c r="G70" s="664">
        <v>1917</v>
      </c>
      <c r="H70" s="664">
        <v>1</v>
      </c>
      <c r="I70" s="664">
        <v>27</v>
      </c>
      <c r="J70" s="664">
        <v>69</v>
      </c>
      <c r="K70" s="664">
        <v>1863</v>
      </c>
      <c r="L70" s="664">
        <v>0.971830985915493</v>
      </c>
      <c r="M70" s="664">
        <v>27</v>
      </c>
      <c r="N70" s="664">
        <v>156</v>
      </c>
      <c r="O70" s="664">
        <v>4212</v>
      </c>
      <c r="P70" s="677">
        <v>2.1971830985915495</v>
      </c>
      <c r="Q70" s="665">
        <v>27</v>
      </c>
    </row>
    <row r="71" spans="1:17" ht="14.4" customHeight="1" x14ac:dyDescent="0.3">
      <c r="A71" s="660" t="s">
        <v>5091</v>
      </c>
      <c r="B71" s="661" t="s">
        <v>5092</v>
      </c>
      <c r="C71" s="661" t="s">
        <v>4637</v>
      </c>
      <c r="D71" s="661" t="s">
        <v>5105</v>
      </c>
      <c r="E71" s="661" t="s">
        <v>5106</v>
      </c>
      <c r="F71" s="664">
        <v>75</v>
      </c>
      <c r="G71" s="664">
        <v>1650</v>
      </c>
      <c r="H71" s="664">
        <v>1</v>
      </c>
      <c r="I71" s="664">
        <v>22</v>
      </c>
      <c r="J71" s="664">
        <v>82</v>
      </c>
      <c r="K71" s="664">
        <v>1804</v>
      </c>
      <c r="L71" s="664">
        <v>1.0933333333333333</v>
      </c>
      <c r="M71" s="664">
        <v>22</v>
      </c>
      <c r="N71" s="664">
        <v>161</v>
      </c>
      <c r="O71" s="664">
        <v>3542</v>
      </c>
      <c r="P71" s="677">
        <v>2.1466666666666665</v>
      </c>
      <c r="Q71" s="665">
        <v>22</v>
      </c>
    </row>
    <row r="72" spans="1:17" ht="14.4" customHeight="1" x14ac:dyDescent="0.3">
      <c r="A72" s="660" t="s">
        <v>5091</v>
      </c>
      <c r="B72" s="661" t="s">
        <v>5092</v>
      </c>
      <c r="C72" s="661" t="s">
        <v>4637</v>
      </c>
      <c r="D72" s="661" t="s">
        <v>5107</v>
      </c>
      <c r="E72" s="661" t="s">
        <v>5108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68</v>
      </c>
      <c r="P72" s="677"/>
      <c r="Q72" s="665">
        <v>68</v>
      </c>
    </row>
    <row r="73" spans="1:17" ht="14.4" customHeight="1" x14ac:dyDescent="0.3">
      <c r="A73" s="660" t="s">
        <v>5091</v>
      </c>
      <c r="B73" s="661" t="s">
        <v>5092</v>
      </c>
      <c r="C73" s="661" t="s">
        <v>4637</v>
      </c>
      <c r="D73" s="661" t="s">
        <v>5109</v>
      </c>
      <c r="E73" s="661" t="s">
        <v>5110</v>
      </c>
      <c r="F73" s="664"/>
      <c r="G73" s="664"/>
      <c r="H73" s="664"/>
      <c r="I73" s="664"/>
      <c r="J73" s="664"/>
      <c r="K73" s="664"/>
      <c r="L73" s="664"/>
      <c r="M73" s="664"/>
      <c r="N73" s="664">
        <v>1</v>
      </c>
      <c r="O73" s="664">
        <v>62</v>
      </c>
      <c r="P73" s="677"/>
      <c r="Q73" s="665">
        <v>62</v>
      </c>
    </row>
    <row r="74" spans="1:17" ht="14.4" customHeight="1" x14ac:dyDescent="0.3">
      <c r="A74" s="660" t="s">
        <v>5091</v>
      </c>
      <c r="B74" s="661" t="s">
        <v>5092</v>
      </c>
      <c r="C74" s="661" t="s">
        <v>4637</v>
      </c>
      <c r="D74" s="661" t="s">
        <v>5111</v>
      </c>
      <c r="E74" s="661" t="s">
        <v>5112</v>
      </c>
      <c r="F74" s="664">
        <v>2</v>
      </c>
      <c r="G74" s="664">
        <v>788</v>
      </c>
      <c r="H74" s="664">
        <v>1</v>
      </c>
      <c r="I74" s="664">
        <v>394</v>
      </c>
      <c r="J74" s="664">
        <v>1</v>
      </c>
      <c r="K74" s="664">
        <v>394</v>
      </c>
      <c r="L74" s="664">
        <v>0.5</v>
      </c>
      <c r="M74" s="664">
        <v>394</v>
      </c>
      <c r="N74" s="664">
        <v>2</v>
      </c>
      <c r="O74" s="664">
        <v>788</v>
      </c>
      <c r="P74" s="677">
        <v>1</v>
      </c>
      <c r="Q74" s="665">
        <v>394</v>
      </c>
    </row>
    <row r="75" spans="1:17" ht="14.4" customHeight="1" x14ac:dyDescent="0.3">
      <c r="A75" s="660" t="s">
        <v>5091</v>
      </c>
      <c r="B75" s="661" t="s">
        <v>5092</v>
      </c>
      <c r="C75" s="661" t="s">
        <v>4637</v>
      </c>
      <c r="D75" s="661" t="s">
        <v>5113</v>
      </c>
      <c r="E75" s="661" t="s">
        <v>5114</v>
      </c>
      <c r="F75" s="664"/>
      <c r="G75" s="664"/>
      <c r="H75" s="664"/>
      <c r="I75" s="664"/>
      <c r="J75" s="664">
        <v>1</v>
      </c>
      <c r="K75" s="664">
        <v>81</v>
      </c>
      <c r="L75" s="664"/>
      <c r="M75" s="664">
        <v>81</v>
      </c>
      <c r="N75" s="664"/>
      <c r="O75" s="664"/>
      <c r="P75" s="677"/>
      <c r="Q75" s="665"/>
    </row>
    <row r="76" spans="1:17" ht="14.4" customHeight="1" x14ac:dyDescent="0.3">
      <c r="A76" s="660" t="s">
        <v>5091</v>
      </c>
      <c r="B76" s="661" t="s">
        <v>5092</v>
      </c>
      <c r="C76" s="661" t="s">
        <v>4637</v>
      </c>
      <c r="D76" s="661" t="s">
        <v>5115</v>
      </c>
      <c r="E76" s="661" t="s">
        <v>5116</v>
      </c>
      <c r="F76" s="664">
        <v>4</v>
      </c>
      <c r="G76" s="664">
        <v>3948</v>
      </c>
      <c r="H76" s="664">
        <v>1</v>
      </c>
      <c r="I76" s="664">
        <v>987</v>
      </c>
      <c r="J76" s="664">
        <v>3</v>
      </c>
      <c r="K76" s="664">
        <v>2961</v>
      </c>
      <c r="L76" s="664">
        <v>0.75</v>
      </c>
      <c r="M76" s="664">
        <v>987</v>
      </c>
      <c r="N76" s="664">
        <v>7</v>
      </c>
      <c r="O76" s="664">
        <v>6909</v>
      </c>
      <c r="P76" s="677">
        <v>1.75</v>
      </c>
      <c r="Q76" s="665">
        <v>987</v>
      </c>
    </row>
    <row r="77" spans="1:17" ht="14.4" customHeight="1" x14ac:dyDescent="0.3">
      <c r="A77" s="660" t="s">
        <v>5091</v>
      </c>
      <c r="B77" s="661" t="s">
        <v>5092</v>
      </c>
      <c r="C77" s="661" t="s">
        <v>4637</v>
      </c>
      <c r="D77" s="661" t="s">
        <v>5117</v>
      </c>
      <c r="E77" s="661" t="s">
        <v>5118</v>
      </c>
      <c r="F77" s="664">
        <v>1</v>
      </c>
      <c r="G77" s="664">
        <v>63</v>
      </c>
      <c r="H77" s="664">
        <v>1</v>
      </c>
      <c r="I77" s="664">
        <v>63</v>
      </c>
      <c r="J77" s="664">
        <v>1</v>
      </c>
      <c r="K77" s="664">
        <v>63</v>
      </c>
      <c r="L77" s="664">
        <v>1</v>
      </c>
      <c r="M77" s="664">
        <v>63</v>
      </c>
      <c r="N77" s="664">
        <v>2</v>
      </c>
      <c r="O77" s="664">
        <v>126</v>
      </c>
      <c r="P77" s="677">
        <v>2</v>
      </c>
      <c r="Q77" s="665">
        <v>63</v>
      </c>
    </row>
    <row r="78" spans="1:17" ht="14.4" customHeight="1" x14ac:dyDescent="0.3">
      <c r="A78" s="660" t="s">
        <v>5091</v>
      </c>
      <c r="B78" s="661" t="s">
        <v>5092</v>
      </c>
      <c r="C78" s="661" t="s">
        <v>4637</v>
      </c>
      <c r="D78" s="661" t="s">
        <v>5119</v>
      </c>
      <c r="E78" s="661" t="s">
        <v>5120</v>
      </c>
      <c r="F78" s="664">
        <v>2</v>
      </c>
      <c r="G78" s="664">
        <v>34</v>
      </c>
      <c r="H78" s="664">
        <v>1</v>
      </c>
      <c r="I78" s="664">
        <v>17</v>
      </c>
      <c r="J78" s="664">
        <v>8</v>
      </c>
      <c r="K78" s="664">
        <v>136</v>
      </c>
      <c r="L78" s="664">
        <v>4</v>
      </c>
      <c r="M78" s="664">
        <v>17</v>
      </c>
      <c r="N78" s="664">
        <v>6</v>
      </c>
      <c r="O78" s="664">
        <v>102</v>
      </c>
      <c r="P78" s="677">
        <v>3</v>
      </c>
      <c r="Q78" s="665">
        <v>17</v>
      </c>
    </row>
    <row r="79" spans="1:17" ht="14.4" customHeight="1" x14ac:dyDescent="0.3">
      <c r="A79" s="660" t="s">
        <v>5091</v>
      </c>
      <c r="B79" s="661" t="s">
        <v>5092</v>
      </c>
      <c r="C79" s="661" t="s">
        <v>4637</v>
      </c>
      <c r="D79" s="661" t="s">
        <v>5121</v>
      </c>
      <c r="E79" s="661" t="s">
        <v>5122</v>
      </c>
      <c r="F79" s="664">
        <v>2</v>
      </c>
      <c r="G79" s="664">
        <v>94</v>
      </c>
      <c r="H79" s="664">
        <v>1</v>
      </c>
      <c r="I79" s="664">
        <v>47</v>
      </c>
      <c r="J79" s="664">
        <v>1</v>
      </c>
      <c r="K79" s="664">
        <v>47</v>
      </c>
      <c r="L79" s="664">
        <v>0.5</v>
      </c>
      <c r="M79" s="664">
        <v>47</v>
      </c>
      <c r="N79" s="664">
        <v>4</v>
      </c>
      <c r="O79" s="664">
        <v>188</v>
      </c>
      <c r="P79" s="677">
        <v>2</v>
      </c>
      <c r="Q79" s="665">
        <v>47</v>
      </c>
    </row>
    <row r="80" spans="1:17" ht="14.4" customHeight="1" x14ac:dyDescent="0.3">
      <c r="A80" s="660" t="s">
        <v>5091</v>
      </c>
      <c r="B80" s="661" t="s">
        <v>5092</v>
      </c>
      <c r="C80" s="661" t="s">
        <v>4637</v>
      </c>
      <c r="D80" s="661" t="s">
        <v>5123</v>
      </c>
      <c r="E80" s="661" t="s">
        <v>5124</v>
      </c>
      <c r="F80" s="664">
        <v>3</v>
      </c>
      <c r="G80" s="664">
        <v>57</v>
      </c>
      <c r="H80" s="664">
        <v>1</v>
      </c>
      <c r="I80" s="664">
        <v>19</v>
      </c>
      <c r="J80" s="664">
        <v>4</v>
      </c>
      <c r="K80" s="664">
        <v>76</v>
      </c>
      <c r="L80" s="664">
        <v>1.3333333333333333</v>
      </c>
      <c r="M80" s="664">
        <v>19</v>
      </c>
      <c r="N80" s="664">
        <v>3</v>
      </c>
      <c r="O80" s="664">
        <v>57</v>
      </c>
      <c r="P80" s="677">
        <v>1</v>
      </c>
      <c r="Q80" s="665">
        <v>19</v>
      </c>
    </row>
    <row r="81" spans="1:17" ht="14.4" customHeight="1" x14ac:dyDescent="0.3">
      <c r="A81" s="660" t="s">
        <v>5091</v>
      </c>
      <c r="B81" s="661" t="s">
        <v>5092</v>
      </c>
      <c r="C81" s="661" t="s">
        <v>4637</v>
      </c>
      <c r="D81" s="661" t="s">
        <v>5125</v>
      </c>
      <c r="E81" s="661" t="s">
        <v>5126</v>
      </c>
      <c r="F81" s="664">
        <v>20</v>
      </c>
      <c r="G81" s="664">
        <v>7820</v>
      </c>
      <c r="H81" s="664">
        <v>1</v>
      </c>
      <c r="I81" s="664">
        <v>391</v>
      </c>
      <c r="J81" s="664">
        <v>27</v>
      </c>
      <c r="K81" s="664">
        <v>10557</v>
      </c>
      <c r="L81" s="664">
        <v>1.35</v>
      </c>
      <c r="M81" s="664">
        <v>391</v>
      </c>
      <c r="N81" s="664">
        <v>15</v>
      </c>
      <c r="O81" s="664">
        <v>5865</v>
      </c>
      <c r="P81" s="677">
        <v>0.75</v>
      </c>
      <c r="Q81" s="665">
        <v>391</v>
      </c>
    </row>
    <row r="82" spans="1:17" ht="14.4" customHeight="1" x14ac:dyDescent="0.3">
      <c r="A82" s="660" t="s">
        <v>5091</v>
      </c>
      <c r="B82" s="661" t="s">
        <v>5092</v>
      </c>
      <c r="C82" s="661" t="s">
        <v>4637</v>
      </c>
      <c r="D82" s="661" t="s">
        <v>5127</v>
      </c>
      <c r="E82" s="661" t="s">
        <v>5128</v>
      </c>
      <c r="F82" s="664">
        <v>7</v>
      </c>
      <c r="G82" s="664">
        <v>3227</v>
      </c>
      <c r="H82" s="664">
        <v>1</v>
      </c>
      <c r="I82" s="664">
        <v>461</v>
      </c>
      <c r="J82" s="664">
        <v>1</v>
      </c>
      <c r="K82" s="664">
        <v>461</v>
      </c>
      <c r="L82" s="664">
        <v>0.14285714285714285</v>
      </c>
      <c r="M82" s="664">
        <v>461</v>
      </c>
      <c r="N82" s="664"/>
      <c r="O82" s="664"/>
      <c r="P82" s="677"/>
      <c r="Q82" s="665"/>
    </row>
    <row r="83" spans="1:17" ht="14.4" customHeight="1" x14ac:dyDescent="0.3">
      <c r="A83" s="660" t="s">
        <v>5091</v>
      </c>
      <c r="B83" s="661" t="s">
        <v>5092</v>
      </c>
      <c r="C83" s="661" t="s">
        <v>4637</v>
      </c>
      <c r="D83" s="661" t="s">
        <v>5129</v>
      </c>
      <c r="E83" s="661" t="s">
        <v>5130</v>
      </c>
      <c r="F83" s="664">
        <v>2</v>
      </c>
      <c r="G83" s="664">
        <v>624</v>
      </c>
      <c r="H83" s="664">
        <v>1</v>
      </c>
      <c r="I83" s="664">
        <v>312</v>
      </c>
      <c r="J83" s="664">
        <v>3</v>
      </c>
      <c r="K83" s="664">
        <v>936</v>
      </c>
      <c r="L83" s="664">
        <v>1.5</v>
      </c>
      <c r="M83" s="664">
        <v>312</v>
      </c>
      <c r="N83" s="664">
        <v>3</v>
      </c>
      <c r="O83" s="664">
        <v>936</v>
      </c>
      <c r="P83" s="677">
        <v>1.5</v>
      </c>
      <c r="Q83" s="665">
        <v>312</v>
      </c>
    </row>
    <row r="84" spans="1:17" ht="14.4" customHeight="1" x14ac:dyDescent="0.3">
      <c r="A84" s="660" t="s">
        <v>5091</v>
      </c>
      <c r="B84" s="661" t="s">
        <v>5092</v>
      </c>
      <c r="C84" s="661" t="s">
        <v>4637</v>
      </c>
      <c r="D84" s="661" t="s">
        <v>5131</v>
      </c>
      <c r="E84" s="661" t="s">
        <v>5132</v>
      </c>
      <c r="F84" s="664">
        <v>3</v>
      </c>
      <c r="G84" s="664">
        <v>2553</v>
      </c>
      <c r="H84" s="664">
        <v>1</v>
      </c>
      <c r="I84" s="664">
        <v>851</v>
      </c>
      <c r="J84" s="664">
        <v>6</v>
      </c>
      <c r="K84" s="664">
        <v>5106</v>
      </c>
      <c r="L84" s="664">
        <v>2</v>
      </c>
      <c r="M84" s="664">
        <v>851</v>
      </c>
      <c r="N84" s="664">
        <v>8</v>
      </c>
      <c r="O84" s="664">
        <v>6816</v>
      </c>
      <c r="P84" s="677">
        <v>2.6698002350176262</v>
      </c>
      <c r="Q84" s="665">
        <v>852</v>
      </c>
    </row>
    <row r="85" spans="1:17" ht="14.4" customHeight="1" x14ac:dyDescent="0.3">
      <c r="A85" s="660" t="s">
        <v>5091</v>
      </c>
      <c r="B85" s="661" t="s">
        <v>5092</v>
      </c>
      <c r="C85" s="661" t="s">
        <v>4637</v>
      </c>
      <c r="D85" s="661" t="s">
        <v>5133</v>
      </c>
      <c r="E85" s="661" t="s">
        <v>5134</v>
      </c>
      <c r="F85" s="664"/>
      <c r="G85" s="664"/>
      <c r="H85" s="664"/>
      <c r="I85" s="664"/>
      <c r="J85" s="664">
        <v>3</v>
      </c>
      <c r="K85" s="664">
        <v>495</v>
      </c>
      <c r="L85" s="664"/>
      <c r="M85" s="664">
        <v>165</v>
      </c>
      <c r="N85" s="664">
        <v>3</v>
      </c>
      <c r="O85" s="664">
        <v>498</v>
      </c>
      <c r="P85" s="677"/>
      <c r="Q85" s="665">
        <v>166</v>
      </c>
    </row>
    <row r="86" spans="1:17" ht="14.4" customHeight="1" x14ac:dyDescent="0.3">
      <c r="A86" s="660" t="s">
        <v>5091</v>
      </c>
      <c r="B86" s="661" t="s">
        <v>5092</v>
      </c>
      <c r="C86" s="661" t="s">
        <v>4637</v>
      </c>
      <c r="D86" s="661" t="s">
        <v>5135</v>
      </c>
      <c r="E86" s="661" t="s">
        <v>5136</v>
      </c>
      <c r="F86" s="664">
        <v>1</v>
      </c>
      <c r="G86" s="664">
        <v>1210</v>
      </c>
      <c r="H86" s="664">
        <v>1</v>
      </c>
      <c r="I86" s="664">
        <v>1210</v>
      </c>
      <c r="J86" s="664"/>
      <c r="K86" s="664"/>
      <c r="L86" s="664"/>
      <c r="M86" s="664"/>
      <c r="N86" s="664"/>
      <c r="O86" s="664"/>
      <c r="P86" s="677"/>
      <c r="Q86" s="665"/>
    </row>
    <row r="87" spans="1:17" ht="14.4" customHeight="1" x14ac:dyDescent="0.3">
      <c r="A87" s="660" t="s">
        <v>5091</v>
      </c>
      <c r="B87" s="661" t="s">
        <v>5092</v>
      </c>
      <c r="C87" s="661" t="s">
        <v>4637</v>
      </c>
      <c r="D87" s="661" t="s">
        <v>5137</v>
      </c>
      <c r="E87" s="661" t="s">
        <v>5138</v>
      </c>
      <c r="F87" s="664">
        <v>10</v>
      </c>
      <c r="G87" s="664">
        <v>7830</v>
      </c>
      <c r="H87" s="664">
        <v>1</v>
      </c>
      <c r="I87" s="664">
        <v>783</v>
      </c>
      <c r="J87" s="664">
        <v>8</v>
      </c>
      <c r="K87" s="664">
        <v>6264</v>
      </c>
      <c r="L87" s="664">
        <v>0.8</v>
      </c>
      <c r="M87" s="664">
        <v>783</v>
      </c>
      <c r="N87" s="664">
        <v>32</v>
      </c>
      <c r="O87" s="664">
        <v>25152</v>
      </c>
      <c r="P87" s="677">
        <v>3.2122605363984675</v>
      </c>
      <c r="Q87" s="665">
        <v>786</v>
      </c>
    </row>
    <row r="88" spans="1:17" ht="14.4" customHeight="1" x14ac:dyDescent="0.3">
      <c r="A88" s="660" t="s">
        <v>5091</v>
      </c>
      <c r="B88" s="661" t="s">
        <v>5092</v>
      </c>
      <c r="C88" s="661" t="s">
        <v>4637</v>
      </c>
      <c r="D88" s="661" t="s">
        <v>5139</v>
      </c>
      <c r="E88" s="661" t="s">
        <v>5140</v>
      </c>
      <c r="F88" s="664"/>
      <c r="G88" s="664"/>
      <c r="H88" s="664"/>
      <c r="I88" s="664"/>
      <c r="J88" s="664">
        <v>9</v>
      </c>
      <c r="K88" s="664">
        <v>1674</v>
      </c>
      <c r="L88" s="664"/>
      <c r="M88" s="664">
        <v>186</v>
      </c>
      <c r="N88" s="664"/>
      <c r="O88" s="664"/>
      <c r="P88" s="677"/>
      <c r="Q88" s="665"/>
    </row>
    <row r="89" spans="1:17" ht="14.4" customHeight="1" x14ac:dyDescent="0.3">
      <c r="A89" s="660" t="s">
        <v>5091</v>
      </c>
      <c r="B89" s="661" t="s">
        <v>5092</v>
      </c>
      <c r="C89" s="661" t="s">
        <v>4637</v>
      </c>
      <c r="D89" s="661" t="s">
        <v>5141</v>
      </c>
      <c r="E89" s="661" t="s">
        <v>5142</v>
      </c>
      <c r="F89" s="664">
        <v>3</v>
      </c>
      <c r="G89" s="664">
        <v>681</v>
      </c>
      <c r="H89" s="664">
        <v>1</v>
      </c>
      <c r="I89" s="664">
        <v>227</v>
      </c>
      <c r="J89" s="664">
        <v>3</v>
      </c>
      <c r="K89" s="664">
        <v>681</v>
      </c>
      <c r="L89" s="664">
        <v>1</v>
      </c>
      <c r="M89" s="664">
        <v>227</v>
      </c>
      <c r="N89" s="664">
        <v>4</v>
      </c>
      <c r="O89" s="664">
        <v>912</v>
      </c>
      <c r="P89" s="677">
        <v>1.3392070484581498</v>
      </c>
      <c r="Q89" s="665">
        <v>228</v>
      </c>
    </row>
    <row r="90" spans="1:17" ht="14.4" customHeight="1" x14ac:dyDescent="0.3">
      <c r="A90" s="660" t="s">
        <v>5091</v>
      </c>
      <c r="B90" s="661" t="s">
        <v>5092</v>
      </c>
      <c r="C90" s="661" t="s">
        <v>4637</v>
      </c>
      <c r="D90" s="661" t="s">
        <v>5143</v>
      </c>
      <c r="E90" s="661" t="s">
        <v>5144</v>
      </c>
      <c r="F90" s="664"/>
      <c r="G90" s="664"/>
      <c r="H90" s="664"/>
      <c r="I90" s="664"/>
      <c r="J90" s="664">
        <v>1</v>
      </c>
      <c r="K90" s="664">
        <v>157</v>
      </c>
      <c r="L90" s="664"/>
      <c r="M90" s="664">
        <v>157</v>
      </c>
      <c r="N90" s="664"/>
      <c r="O90" s="664"/>
      <c r="P90" s="677"/>
      <c r="Q90" s="665"/>
    </row>
    <row r="91" spans="1:17" ht="14.4" customHeight="1" x14ac:dyDescent="0.3">
      <c r="A91" s="660" t="s">
        <v>5091</v>
      </c>
      <c r="B91" s="661" t="s">
        <v>5092</v>
      </c>
      <c r="C91" s="661" t="s">
        <v>4637</v>
      </c>
      <c r="D91" s="661" t="s">
        <v>5145</v>
      </c>
      <c r="E91" s="661" t="s">
        <v>5146</v>
      </c>
      <c r="F91" s="664">
        <v>8</v>
      </c>
      <c r="G91" s="664">
        <v>3680</v>
      </c>
      <c r="H91" s="664">
        <v>1</v>
      </c>
      <c r="I91" s="664">
        <v>460</v>
      </c>
      <c r="J91" s="664">
        <v>13</v>
      </c>
      <c r="K91" s="664">
        <v>5980</v>
      </c>
      <c r="L91" s="664">
        <v>1.625</v>
      </c>
      <c r="M91" s="664">
        <v>460</v>
      </c>
      <c r="N91" s="664">
        <v>8</v>
      </c>
      <c r="O91" s="664">
        <v>3688</v>
      </c>
      <c r="P91" s="677">
        <v>1.0021739130434784</v>
      </c>
      <c r="Q91" s="665">
        <v>461</v>
      </c>
    </row>
    <row r="92" spans="1:17" ht="14.4" customHeight="1" x14ac:dyDescent="0.3">
      <c r="A92" s="660" t="s">
        <v>5091</v>
      </c>
      <c r="B92" s="661" t="s">
        <v>5092</v>
      </c>
      <c r="C92" s="661" t="s">
        <v>4637</v>
      </c>
      <c r="D92" s="661" t="s">
        <v>5147</v>
      </c>
      <c r="E92" s="661" t="s">
        <v>5148</v>
      </c>
      <c r="F92" s="664">
        <v>3</v>
      </c>
      <c r="G92" s="664">
        <v>1680</v>
      </c>
      <c r="H92" s="664">
        <v>1</v>
      </c>
      <c r="I92" s="664">
        <v>560</v>
      </c>
      <c r="J92" s="664">
        <v>2</v>
      </c>
      <c r="K92" s="664">
        <v>1120</v>
      </c>
      <c r="L92" s="664">
        <v>0.66666666666666663</v>
      </c>
      <c r="M92" s="664">
        <v>560</v>
      </c>
      <c r="N92" s="664"/>
      <c r="O92" s="664"/>
      <c r="P92" s="677"/>
      <c r="Q92" s="665"/>
    </row>
    <row r="93" spans="1:17" ht="14.4" customHeight="1" x14ac:dyDescent="0.3">
      <c r="A93" s="660" t="s">
        <v>5091</v>
      </c>
      <c r="B93" s="661" t="s">
        <v>5092</v>
      </c>
      <c r="C93" s="661" t="s">
        <v>4637</v>
      </c>
      <c r="D93" s="661" t="s">
        <v>5149</v>
      </c>
      <c r="E93" s="661" t="s">
        <v>5150</v>
      </c>
      <c r="F93" s="664">
        <v>1</v>
      </c>
      <c r="G93" s="664">
        <v>177</v>
      </c>
      <c r="H93" s="664">
        <v>1</v>
      </c>
      <c r="I93" s="664">
        <v>177</v>
      </c>
      <c r="J93" s="664">
        <v>2</v>
      </c>
      <c r="K93" s="664">
        <v>354</v>
      </c>
      <c r="L93" s="664">
        <v>2</v>
      </c>
      <c r="M93" s="664">
        <v>177</v>
      </c>
      <c r="N93" s="664"/>
      <c r="O93" s="664"/>
      <c r="P93" s="677"/>
      <c r="Q93" s="665"/>
    </row>
    <row r="94" spans="1:17" ht="14.4" customHeight="1" x14ac:dyDescent="0.3">
      <c r="A94" s="660" t="s">
        <v>5091</v>
      </c>
      <c r="B94" s="661" t="s">
        <v>5092</v>
      </c>
      <c r="C94" s="661" t="s">
        <v>4637</v>
      </c>
      <c r="D94" s="661" t="s">
        <v>5151</v>
      </c>
      <c r="E94" s="661" t="s">
        <v>5152</v>
      </c>
      <c r="F94" s="664">
        <v>46</v>
      </c>
      <c r="G94" s="664">
        <v>43194</v>
      </c>
      <c r="H94" s="664">
        <v>1</v>
      </c>
      <c r="I94" s="664">
        <v>939</v>
      </c>
      <c r="J94" s="664">
        <v>29</v>
      </c>
      <c r="K94" s="664">
        <v>27231</v>
      </c>
      <c r="L94" s="664">
        <v>0.63043478260869568</v>
      </c>
      <c r="M94" s="664">
        <v>939</v>
      </c>
      <c r="N94" s="664">
        <v>25</v>
      </c>
      <c r="O94" s="664">
        <v>23500</v>
      </c>
      <c r="P94" s="677">
        <v>0.54405704495994811</v>
      </c>
      <c r="Q94" s="665">
        <v>940</v>
      </c>
    </row>
    <row r="95" spans="1:17" ht="14.4" customHeight="1" x14ac:dyDescent="0.3">
      <c r="A95" s="660" t="s">
        <v>5091</v>
      </c>
      <c r="B95" s="661" t="s">
        <v>5092</v>
      </c>
      <c r="C95" s="661" t="s">
        <v>4637</v>
      </c>
      <c r="D95" s="661" t="s">
        <v>5153</v>
      </c>
      <c r="E95" s="661" t="s">
        <v>5154</v>
      </c>
      <c r="F95" s="664">
        <v>1</v>
      </c>
      <c r="G95" s="664">
        <v>309</v>
      </c>
      <c r="H95" s="664">
        <v>1</v>
      </c>
      <c r="I95" s="664">
        <v>309</v>
      </c>
      <c r="J95" s="664">
        <v>1</v>
      </c>
      <c r="K95" s="664">
        <v>309</v>
      </c>
      <c r="L95" s="664">
        <v>1</v>
      </c>
      <c r="M95" s="664">
        <v>309</v>
      </c>
      <c r="N95" s="664"/>
      <c r="O95" s="664"/>
      <c r="P95" s="677"/>
      <c r="Q95" s="665"/>
    </row>
    <row r="96" spans="1:17" ht="14.4" customHeight="1" x14ac:dyDescent="0.3">
      <c r="A96" s="660" t="s">
        <v>5091</v>
      </c>
      <c r="B96" s="661" t="s">
        <v>5092</v>
      </c>
      <c r="C96" s="661" t="s">
        <v>4637</v>
      </c>
      <c r="D96" s="661" t="s">
        <v>5155</v>
      </c>
      <c r="E96" s="661" t="s">
        <v>5156</v>
      </c>
      <c r="F96" s="664">
        <v>76</v>
      </c>
      <c r="G96" s="664">
        <v>2204</v>
      </c>
      <c r="H96" s="664">
        <v>1</v>
      </c>
      <c r="I96" s="664">
        <v>29</v>
      </c>
      <c r="J96" s="664">
        <v>82</v>
      </c>
      <c r="K96" s="664">
        <v>2378</v>
      </c>
      <c r="L96" s="664">
        <v>1.0789473684210527</v>
      </c>
      <c r="M96" s="664">
        <v>29</v>
      </c>
      <c r="N96" s="664">
        <v>162</v>
      </c>
      <c r="O96" s="664">
        <v>4860</v>
      </c>
      <c r="P96" s="677">
        <v>2.2050816696914701</v>
      </c>
      <c r="Q96" s="665">
        <v>30</v>
      </c>
    </row>
    <row r="97" spans="1:17" ht="14.4" customHeight="1" x14ac:dyDescent="0.3">
      <c r="A97" s="660" t="s">
        <v>5091</v>
      </c>
      <c r="B97" s="661" t="s">
        <v>5092</v>
      </c>
      <c r="C97" s="661" t="s">
        <v>4637</v>
      </c>
      <c r="D97" s="661" t="s">
        <v>5157</v>
      </c>
      <c r="E97" s="661" t="s">
        <v>5158</v>
      </c>
      <c r="F97" s="664">
        <v>3</v>
      </c>
      <c r="G97" s="664">
        <v>36</v>
      </c>
      <c r="H97" s="664">
        <v>1</v>
      </c>
      <c r="I97" s="664">
        <v>12</v>
      </c>
      <c r="J97" s="664">
        <v>2</v>
      </c>
      <c r="K97" s="664">
        <v>24</v>
      </c>
      <c r="L97" s="664">
        <v>0.66666666666666663</v>
      </c>
      <c r="M97" s="664">
        <v>12</v>
      </c>
      <c r="N97" s="664">
        <v>3</v>
      </c>
      <c r="O97" s="664">
        <v>36</v>
      </c>
      <c r="P97" s="677">
        <v>1</v>
      </c>
      <c r="Q97" s="665">
        <v>12</v>
      </c>
    </row>
    <row r="98" spans="1:17" ht="14.4" customHeight="1" x14ac:dyDescent="0.3">
      <c r="A98" s="660" t="s">
        <v>5091</v>
      </c>
      <c r="B98" s="661" t="s">
        <v>5092</v>
      </c>
      <c r="C98" s="661" t="s">
        <v>4637</v>
      </c>
      <c r="D98" s="661" t="s">
        <v>5159</v>
      </c>
      <c r="E98" s="661" t="s">
        <v>5160</v>
      </c>
      <c r="F98" s="664">
        <v>5</v>
      </c>
      <c r="G98" s="664">
        <v>905</v>
      </c>
      <c r="H98" s="664">
        <v>1</v>
      </c>
      <c r="I98" s="664">
        <v>181</v>
      </c>
      <c r="J98" s="664">
        <v>2</v>
      </c>
      <c r="K98" s="664">
        <v>362</v>
      </c>
      <c r="L98" s="664">
        <v>0.4</v>
      </c>
      <c r="M98" s="664">
        <v>181</v>
      </c>
      <c r="N98" s="664">
        <v>6</v>
      </c>
      <c r="O98" s="664">
        <v>1092</v>
      </c>
      <c r="P98" s="677">
        <v>1.2066298342541437</v>
      </c>
      <c r="Q98" s="665">
        <v>182</v>
      </c>
    </row>
    <row r="99" spans="1:17" ht="14.4" customHeight="1" x14ac:dyDescent="0.3">
      <c r="A99" s="660" t="s">
        <v>5091</v>
      </c>
      <c r="B99" s="661" t="s">
        <v>5092</v>
      </c>
      <c r="C99" s="661" t="s">
        <v>4637</v>
      </c>
      <c r="D99" s="661" t="s">
        <v>5161</v>
      </c>
      <c r="E99" s="661" t="s">
        <v>5162</v>
      </c>
      <c r="F99" s="664">
        <v>4</v>
      </c>
      <c r="G99" s="664">
        <v>284</v>
      </c>
      <c r="H99" s="664">
        <v>1</v>
      </c>
      <c r="I99" s="664">
        <v>71</v>
      </c>
      <c r="J99" s="664">
        <v>18</v>
      </c>
      <c r="K99" s="664">
        <v>1278</v>
      </c>
      <c r="L99" s="664">
        <v>4.5</v>
      </c>
      <c r="M99" s="664">
        <v>71</v>
      </c>
      <c r="N99" s="664">
        <v>6</v>
      </c>
      <c r="O99" s="664">
        <v>432</v>
      </c>
      <c r="P99" s="677">
        <v>1.5211267605633803</v>
      </c>
      <c r="Q99" s="665">
        <v>72</v>
      </c>
    </row>
    <row r="100" spans="1:17" ht="14.4" customHeight="1" x14ac:dyDescent="0.3">
      <c r="A100" s="660" t="s">
        <v>5091</v>
      </c>
      <c r="B100" s="661" t="s">
        <v>5092</v>
      </c>
      <c r="C100" s="661" t="s">
        <v>4637</v>
      </c>
      <c r="D100" s="661" t="s">
        <v>5163</v>
      </c>
      <c r="E100" s="661" t="s">
        <v>5164</v>
      </c>
      <c r="F100" s="664">
        <v>5</v>
      </c>
      <c r="G100" s="664">
        <v>910</v>
      </c>
      <c r="H100" s="664">
        <v>1</v>
      </c>
      <c r="I100" s="664">
        <v>182</v>
      </c>
      <c r="J100" s="664">
        <v>2</v>
      </c>
      <c r="K100" s="664">
        <v>364</v>
      </c>
      <c r="L100" s="664">
        <v>0.4</v>
      </c>
      <c r="M100" s="664">
        <v>182</v>
      </c>
      <c r="N100" s="664">
        <v>4</v>
      </c>
      <c r="O100" s="664">
        <v>732</v>
      </c>
      <c r="P100" s="677">
        <v>0.80439560439560442</v>
      </c>
      <c r="Q100" s="665">
        <v>183</v>
      </c>
    </row>
    <row r="101" spans="1:17" ht="14.4" customHeight="1" x14ac:dyDescent="0.3">
      <c r="A101" s="660" t="s">
        <v>5091</v>
      </c>
      <c r="B101" s="661" t="s">
        <v>5092</v>
      </c>
      <c r="C101" s="661" t="s">
        <v>4637</v>
      </c>
      <c r="D101" s="661" t="s">
        <v>5165</v>
      </c>
      <c r="E101" s="661" t="s">
        <v>5166</v>
      </c>
      <c r="F101" s="664">
        <v>644</v>
      </c>
      <c r="G101" s="664">
        <v>94668</v>
      </c>
      <c r="H101" s="664">
        <v>1</v>
      </c>
      <c r="I101" s="664">
        <v>147</v>
      </c>
      <c r="J101" s="664">
        <v>688</v>
      </c>
      <c r="K101" s="664">
        <v>101136</v>
      </c>
      <c r="L101" s="664">
        <v>1.0683229813664596</v>
      </c>
      <c r="M101" s="664">
        <v>147</v>
      </c>
      <c r="N101" s="664">
        <v>700</v>
      </c>
      <c r="O101" s="664">
        <v>103600</v>
      </c>
      <c r="P101" s="677">
        <v>1.0943507837917776</v>
      </c>
      <c r="Q101" s="665">
        <v>148</v>
      </c>
    </row>
    <row r="102" spans="1:17" ht="14.4" customHeight="1" x14ac:dyDescent="0.3">
      <c r="A102" s="660" t="s">
        <v>5091</v>
      </c>
      <c r="B102" s="661" t="s">
        <v>5092</v>
      </c>
      <c r="C102" s="661" t="s">
        <v>4637</v>
      </c>
      <c r="D102" s="661" t="s">
        <v>5167</v>
      </c>
      <c r="E102" s="661" t="s">
        <v>5168</v>
      </c>
      <c r="F102" s="664">
        <v>76</v>
      </c>
      <c r="G102" s="664">
        <v>2204</v>
      </c>
      <c r="H102" s="664">
        <v>1</v>
      </c>
      <c r="I102" s="664">
        <v>29</v>
      </c>
      <c r="J102" s="664">
        <v>83</v>
      </c>
      <c r="K102" s="664">
        <v>2407</v>
      </c>
      <c r="L102" s="664">
        <v>1.0921052631578947</v>
      </c>
      <c r="M102" s="664">
        <v>29</v>
      </c>
      <c r="N102" s="664">
        <v>165</v>
      </c>
      <c r="O102" s="664">
        <v>4950</v>
      </c>
      <c r="P102" s="677">
        <v>2.2459165154264973</v>
      </c>
      <c r="Q102" s="665">
        <v>30</v>
      </c>
    </row>
    <row r="103" spans="1:17" ht="14.4" customHeight="1" x14ac:dyDescent="0.3">
      <c r="A103" s="660" t="s">
        <v>5091</v>
      </c>
      <c r="B103" s="661" t="s">
        <v>5092</v>
      </c>
      <c r="C103" s="661" t="s">
        <v>4637</v>
      </c>
      <c r="D103" s="661" t="s">
        <v>5169</v>
      </c>
      <c r="E103" s="661" t="s">
        <v>5170</v>
      </c>
      <c r="F103" s="664">
        <v>70</v>
      </c>
      <c r="G103" s="664">
        <v>2170</v>
      </c>
      <c r="H103" s="664">
        <v>1</v>
      </c>
      <c r="I103" s="664">
        <v>31</v>
      </c>
      <c r="J103" s="664">
        <v>66</v>
      </c>
      <c r="K103" s="664">
        <v>2046</v>
      </c>
      <c r="L103" s="664">
        <v>0.94285714285714284</v>
      </c>
      <c r="M103" s="664">
        <v>31</v>
      </c>
      <c r="N103" s="664">
        <v>156</v>
      </c>
      <c r="O103" s="664">
        <v>4836</v>
      </c>
      <c r="P103" s="677">
        <v>2.2285714285714286</v>
      </c>
      <c r="Q103" s="665">
        <v>31</v>
      </c>
    </row>
    <row r="104" spans="1:17" ht="14.4" customHeight="1" x14ac:dyDescent="0.3">
      <c r="A104" s="660" t="s">
        <v>5091</v>
      </c>
      <c r="B104" s="661" t="s">
        <v>5092</v>
      </c>
      <c r="C104" s="661" t="s">
        <v>4637</v>
      </c>
      <c r="D104" s="661" t="s">
        <v>5171</v>
      </c>
      <c r="E104" s="661" t="s">
        <v>5172</v>
      </c>
      <c r="F104" s="664">
        <v>73</v>
      </c>
      <c r="G104" s="664">
        <v>1971</v>
      </c>
      <c r="H104" s="664">
        <v>1</v>
      </c>
      <c r="I104" s="664">
        <v>27</v>
      </c>
      <c r="J104" s="664">
        <v>72</v>
      </c>
      <c r="K104" s="664">
        <v>1944</v>
      </c>
      <c r="L104" s="664">
        <v>0.98630136986301364</v>
      </c>
      <c r="M104" s="664">
        <v>27</v>
      </c>
      <c r="N104" s="664">
        <v>156</v>
      </c>
      <c r="O104" s="664">
        <v>4212</v>
      </c>
      <c r="P104" s="677">
        <v>2.1369863013698631</v>
      </c>
      <c r="Q104" s="665">
        <v>27</v>
      </c>
    </row>
    <row r="105" spans="1:17" ht="14.4" customHeight="1" x14ac:dyDescent="0.3">
      <c r="A105" s="660" t="s">
        <v>5091</v>
      </c>
      <c r="B105" s="661" t="s">
        <v>5092</v>
      </c>
      <c r="C105" s="661" t="s">
        <v>4637</v>
      </c>
      <c r="D105" s="661" t="s">
        <v>5173</v>
      </c>
      <c r="E105" s="661" t="s">
        <v>5174</v>
      </c>
      <c r="F105" s="664">
        <v>10</v>
      </c>
      <c r="G105" s="664">
        <v>2530</v>
      </c>
      <c r="H105" s="664">
        <v>1</v>
      </c>
      <c r="I105" s="664">
        <v>253</v>
      </c>
      <c r="J105" s="664">
        <v>10</v>
      </c>
      <c r="K105" s="664">
        <v>2530</v>
      </c>
      <c r="L105" s="664">
        <v>1</v>
      </c>
      <c r="M105" s="664">
        <v>253</v>
      </c>
      <c r="N105" s="664">
        <v>5</v>
      </c>
      <c r="O105" s="664">
        <v>1275</v>
      </c>
      <c r="P105" s="677">
        <v>0.50395256916996045</v>
      </c>
      <c r="Q105" s="665">
        <v>255</v>
      </c>
    </row>
    <row r="106" spans="1:17" ht="14.4" customHeight="1" x14ac:dyDescent="0.3">
      <c r="A106" s="660" t="s">
        <v>5091</v>
      </c>
      <c r="B106" s="661" t="s">
        <v>5092</v>
      </c>
      <c r="C106" s="661" t="s">
        <v>4637</v>
      </c>
      <c r="D106" s="661" t="s">
        <v>5175</v>
      </c>
      <c r="E106" s="661" t="s">
        <v>5176</v>
      </c>
      <c r="F106" s="664">
        <v>558</v>
      </c>
      <c r="G106" s="664">
        <v>12276</v>
      </c>
      <c r="H106" s="664">
        <v>1</v>
      </c>
      <c r="I106" s="664">
        <v>22</v>
      </c>
      <c r="J106" s="664">
        <v>589</v>
      </c>
      <c r="K106" s="664">
        <v>12958</v>
      </c>
      <c r="L106" s="664">
        <v>1.0555555555555556</v>
      </c>
      <c r="M106" s="664">
        <v>22</v>
      </c>
      <c r="N106" s="664">
        <v>486</v>
      </c>
      <c r="O106" s="664">
        <v>10692</v>
      </c>
      <c r="P106" s="677">
        <v>0.87096774193548387</v>
      </c>
      <c r="Q106" s="665">
        <v>22</v>
      </c>
    </row>
    <row r="107" spans="1:17" ht="14.4" customHeight="1" x14ac:dyDescent="0.3">
      <c r="A107" s="660" t="s">
        <v>5091</v>
      </c>
      <c r="B107" s="661" t="s">
        <v>5092</v>
      </c>
      <c r="C107" s="661" t="s">
        <v>4637</v>
      </c>
      <c r="D107" s="661" t="s">
        <v>5177</v>
      </c>
      <c r="E107" s="661" t="s">
        <v>5178</v>
      </c>
      <c r="F107" s="664">
        <v>75</v>
      </c>
      <c r="G107" s="664">
        <v>1875</v>
      </c>
      <c r="H107" s="664">
        <v>1</v>
      </c>
      <c r="I107" s="664">
        <v>25</v>
      </c>
      <c r="J107" s="664">
        <v>79</v>
      </c>
      <c r="K107" s="664">
        <v>1975</v>
      </c>
      <c r="L107" s="664">
        <v>1.0533333333333332</v>
      </c>
      <c r="M107" s="664">
        <v>25</v>
      </c>
      <c r="N107" s="664">
        <v>162</v>
      </c>
      <c r="O107" s="664">
        <v>4050</v>
      </c>
      <c r="P107" s="677">
        <v>2.16</v>
      </c>
      <c r="Q107" s="665">
        <v>25</v>
      </c>
    </row>
    <row r="108" spans="1:17" ht="14.4" customHeight="1" x14ac:dyDescent="0.3">
      <c r="A108" s="660" t="s">
        <v>5091</v>
      </c>
      <c r="B108" s="661" t="s">
        <v>5092</v>
      </c>
      <c r="C108" s="661" t="s">
        <v>4637</v>
      </c>
      <c r="D108" s="661" t="s">
        <v>5179</v>
      </c>
      <c r="E108" s="661" t="s">
        <v>5180</v>
      </c>
      <c r="F108" s="664">
        <v>68</v>
      </c>
      <c r="G108" s="664">
        <v>2244</v>
      </c>
      <c r="H108" s="664">
        <v>1</v>
      </c>
      <c r="I108" s="664">
        <v>33</v>
      </c>
      <c r="J108" s="664">
        <v>62</v>
      </c>
      <c r="K108" s="664">
        <v>2046</v>
      </c>
      <c r="L108" s="664">
        <v>0.91176470588235292</v>
      </c>
      <c r="M108" s="664">
        <v>33</v>
      </c>
      <c r="N108" s="664">
        <v>139</v>
      </c>
      <c r="O108" s="664">
        <v>4587</v>
      </c>
      <c r="P108" s="677">
        <v>2.0441176470588234</v>
      </c>
      <c r="Q108" s="665">
        <v>33</v>
      </c>
    </row>
    <row r="109" spans="1:17" ht="14.4" customHeight="1" x14ac:dyDescent="0.3">
      <c r="A109" s="660" t="s">
        <v>5091</v>
      </c>
      <c r="B109" s="661" t="s">
        <v>5092</v>
      </c>
      <c r="C109" s="661" t="s">
        <v>4637</v>
      </c>
      <c r="D109" s="661" t="s">
        <v>5181</v>
      </c>
      <c r="E109" s="661" t="s">
        <v>5182</v>
      </c>
      <c r="F109" s="664"/>
      <c r="G109" s="664"/>
      <c r="H109" s="664"/>
      <c r="I109" s="664"/>
      <c r="J109" s="664"/>
      <c r="K109" s="664"/>
      <c r="L109" s="664"/>
      <c r="M109" s="664"/>
      <c r="N109" s="664">
        <v>1</v>
      </c>
      <c r="O109" s="664">
        <v>30</v>
      </c>
      <c r="P109" s="677"/>
      <c r="Q109" s="665">
        <v>30</v>
      </c>
    </row>
    <row r="110" spans="1:17" ht="14.4" customHeight="1" x14ac:dyDescent="0.3">
      <c r="A110" s="660" t="s">
        <v>5091</v>
      </c>
      <c r="B110" s="661" t="s">
        <v>5092</v>
      </c>
      <c r="C110" s="661" t="s">
        <v>4637</v>
      </c>
      <c r="D110" s="661" t="s">
        <v>5183</v>
      </c>
      <c r="E110" s="661" t="s">
        <v>5184</v>
      </c>
      <c r="F110" s="664"/>
      <c r="G110" s="664"/>
      <c r="H110" s="664"/>
      <c r="I110" s="664"/>
      <c r="J110" s="664">
        <v>4</v>
      </c>
      <c r="K110" s="664">
        <v>104</v>
      </c>
      <c r="L110" s="664"/>
      <c r="M110" s="664">
        <v>26</v>
      </c>
      <c r="N110" s="664"/>
      <c r="O110" s="664"/>
      <c r="P110" s="677"/>
      <c r="Q110" s="665"/>
    </row>
    <row r="111" spans="1:17" ht="14.4" customHeight="1" x14ac:dyDescent="0.3">
      <c r="A111" s="660" t="s">
        <v>5091</v>
      </c>
      <c r="B111" s="661" t="s">
        <v>5092</v>
      </c>
      <c r="C111" s="661" t="s">
        <v>4637</v>
      </c>
      <c r="D111" s="661" t="s">
        <v>5185</v>
      </c>
      <c r="E111" s="661" t="s">
        <v>5186</v>
      </c>
      <c r="F111" s="664">
        <v>5</v>
      </c>
      <c r="G111" s="664">
        <v>420</v>
      </c>
      <c r="H111" s="664">
        <v>1</v>
      </c>
      <c r="I111" s="664">
        <v>84</v>
      </c>
      <c r="J111" s="664">
        <v>3</v>
      </c>
      <c r="K111" s="664">
        <v>252</v>
      </c>
      <c r="L111" s="664">
        <v>0.6</v>
      </c>
      <c r="M111" s="664">
        <v>84</v>
      </c>
      <c r="N111" s="664">
        <v>12</v>
      </c>
      <c r="O111" s="664">
        <v>1008</v>
      </c>
      <c r="P111" s="677">
        <v>2.4</v>
      </c>
      <c r="Q111" s="665">
        <v>84</v>
      </c>
    </row>
    <row r="112" spans="1:17" ht="14.4" customHeight="1" x14ac:dyDescent="0.3">
      <c r="A112" s="660" t="s">
        <v>5091</v>
      </c>
      <c r="B112" s="661" t="s">
        <v>5092</v>
      </c>
      <c r="C112" s="661" t="s">
        <v>4637</v>
      </c>
      <c r="D112" s="661" t="s">
        <v>5187</v>
      </c>
      <c r="E112" s="661" t="s">
        <v>5188</v>
      </c>
      <c r="F112" s="664">
        <v>8</v>
      </c>
      <c r="G112" s="664">
        <v>1392</v>
      </c>
      <c r="H112" s="664">
        <v>1</v>
      </c>
      <c r="I112" s="664">
        <v>174</v>
      </c>
      <c r="J112" s="664">
        <v>2</v>
      </c>
      <c r="K112" s="664">
        <v>348</v>
      </c>
      <c r="L112" s="664">
        <v>0.25</v>
      </c>
      <c r="M112" s="664">
        <v>174</v>
      </c>
      <c r="N112" s="664">
        <v>7</v>
      </c>
      <c r="O112" s="664">
        <v>1225</v>
      </c>
      <c r="P112" s="677">
        <v>0.88002873563218387</v>
      </c>
      <c r="Q112" s="665">
        <v>175</v>
      </c>
    </row>
    <row r="113" spans="1:17" ht="14.4" customHeight="1" x14ac:dyDescent="0.3">
      <c r="A113" s="660" t="s">
        <v>5091</v>
      </c>
      <c r="B113" s="661" t="s">
        <v>5092</v>
      </c>
      <c r="C113" s="661" t="s">
        <v>4637</v>
      </c>
      <c r="D113" s="661" t="s">
        <v>5189</v>
      </c>
      <c r="E113" s="661" t="s">
        <v>5190</v>
      </c>
      <c r="F113" s="664">
        <v>1</v>
      </c>
      <c r="G113" s="664">
        <v>250</v>
      </c>
      <c r="H113" s="664">
        <v>1</v>
      </c>
      <c r="I113" s="664">
        <v>250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5091</v>
      </c>
      <c r="B114" s="661" t="s">
        <v>5092</v>
      </c>
      <c r="C114" s="661" t="s">
        <v>4637</v>
      </c>
      <c r="D114" s="661" t="s">
        <v>5191</v>
      </c>
      <c r="E114" s="661" t="s">
        <v>5192</v>
      </c>
      <c r="F114" s="664">
        <v>565</v>
      </c>
      <c r="G114" s="664">
        <v>8475</v>
      </c>
      <c r="H114" s="664">
        <v>1</v>
      </c>
      <c r="I114" s="664">
        <v>15</v>
      </c>
      <c r="J114" s="664">
        <v>612</v>
      </c>
      <c r="K114" s="664">
        <v>9180</v>
      </c>
      <c r="L114" s="664">
        <v>1.0831858407079646</v>
      </c>
      <c r="M114" s="664">
        <v>15</v>
      </c>
      <c r="N114" s="664">
        <v>503</v>
      </c>
      <c r="O114" s="664">
        <v>7545</v>
      </c>
      <c r="P114" s="677">
        <v>0.89026548672566375</v>
      </c>
      <c r="Q114" s="665">
        <v>15</v>
      </c>
    </row>
    <row r="115" spans="1:17" ht="14.4" customHeight="1" x14ac:dyDescent="0.3">
      <c r="A115" s="660" t="s">
        <v>5091</v>
      </c>
      <c r="B115" s="661" t="s">
        <v>5092</v>
      </c>
      <c r="C115" s="661" t="s">
        <v>4637</v>
      </c>
      <c r="D115" s="661" t="s">
        <v>5193</v>
      </c>
      <c r="E115" s="661" t="s">
        <v>5194</v>
      </c>
      <c r="F115" s="664">
        <v>65</v>
      </c>
      <c r="G115" s="664">
        <v>1495</v>
      </c>
      <c r="H115" s="664">
        <v>1</v>
      </c>
      <c r="I115" s="664">
        <v>23</v>
      </c>
      <c r="J115" s="664">
        <v>66</v>
      </c>
      <c r="K115" s="664">
        <v>1518</v>
      </c>
      <c r="L115" s="664">
        <v>1.0153846153846153</v>
      </c>
      <c r="M115" s="664">
        <v>23</v>
      </c>
      <c r="N115" s="664">
        <v>139</v>
      </c>
      <c r="O115" s="664">
        <v>3197</v>
      </c>
      <c r="P115" s="677">
        <v>2.1384615384615384</v>
      </c>
      <c r="Q115" s="665">
        <v>23</v>
      </c>
    </row>
    <row r="116" spans="1:17" ht="14.4" customHeight="1" x14ac:dyDescent="0.3">
      <c r="A116" s="660" t="s">
        <v>5091</v>
      </c>
      <c r="B116" s="661" t="s">
        <v>5092</v>
      </c>
      <c r="C116" s="661" t="s">
        <v>4637</v>
      </c>
      <c r="D116" s="661" t="s">
        <v>5195</v>
      </c>
      <c r="E116" s="661" t="s">
        <v>5196</v>
      </c>
      <c r="F116" s="664">
        <v>6</v>
      </c>
      <c r="G116" s="664">
        <v>222</v>
      </c>
      <c r="H116" s="664">
        <v>1</v>
      </c>
      <c r="I116" s="664">
        <v>37</v>
      </c>
      <c r="J116" s="664">
        <v>5</v>
      </c>
      <c r="K116" s="664">
        <v>185</v>
      </c>
      <c r="L116" s="664">
        <v>0.83333333333333337</v>
      </c>
      <c r="M116" s="664">
        <v>37</v>
      </c>
      <c r="N116" s="664">
        <v>11</v>
      </c>
      <c r="O116" s="664">
        <v>407</v>
      </c>
      <c r="P116" s="677">
        <v>1.8333333333333333</v>
      </c>
      <c r="Q116" s="665">
        <v>37</v>
      </c>
    </row>
    <row r="117" spans="1:17" ht="14.4" customHeight="1" x14ac:dyDescent="0.3">
      <c r="A117" s="660" t="s">
        <v>5091</v>
      </c>
      <c r="B117" s="661" t="s">
        <v>5092</v>
      </c>
      <c r="C117" s="661" t="s">
        <v>4637</v>
      </c>
      <c r="D117" s="661" t="s">
        <v>5197</v>
      </c>
      <c r="E117" s="661" t="s">
        <v>5198</v>
      </c>
      <c r="F117" s="664">
        <v>72</v>
      </c>
      <c r="G117" s="664">
        <v>1656</v>
      </c>
      <c r="H117" s="664">
        <v>1</v>
      </c>
      <c r="I117" s="664">
        <v>23</v>
      </c>
      <c r="J117" s="664">
        <v>70</v>
      </c>
      <c r="K117" s="664">
        <v>1610</v>
      </c>
      <c r="L117" s="664">
        <v>0.97222222222222221</v>
      </c>
      <c r="M117" s="664">
        <v>23</v>
      </c>
      <c r="N117" s="664">
        <v>155</v>
      </c>
      <c r="O117" s="664">
        <v>3565</v>
      </c>
      <c r="P117" s="677">
        <v>2.1527777777777777</v>
      </c>
      <c r="Q117" s="665">
        <v>23</v>
      </c>
    </row>
    <row r="118" spans="1:17" ht="14.4" customHeight="1" x14ac:dyDescent="0.3">
      <c r="A118" s="660" t="s">
        <v>5091</v>
      </c>
      <c r="B118" s="661" t="s">
        <v>5092</v>
      </c>
      <c r="C118" s="661" t="s">
        <v>4637</v>
      </c>
      <c r="D118" s="661" t="s">
        <v>5199</v>
      </c>
      <c r="E118" s="661" t="s">
        <v>5200</v>
      </c>
      <c r="F118" s="664">
        <v>135</v>
      </c>
      <c r="G118" s="664">
        <v>44685</v>
      </c>
      <c r="H118" s="664">
        <v>1</v>
      </c>
      <c r="I118" s="664">
        <v>331</v>
      </c>
      <c r="J118" s="664">
        <v>122</v>
      </c>
      <c r="K118" s="664">
        <v>40382</v>
      </c>
      <c r="L118" s="664">
        <v>0.90370370370370368</v>
      </c>
      <c r="M118" s="664">
        <v>331</v>
      </c>
      <c r="N118" s="664">
        <v>115</v>
      </c>
      <c r="O118" s="664">
        <v>38065</v>
      </c>
      <c r="P118" s="677">
        <v>0.85185185185185186</v>
      </c>
      <c r="Q118" s="665">
        <v>331</v>
      </c>
    </row>
    <row r="119" spans="1:17" ht="14.4" customHeight="1" x14ac:dyDescent="0.3">
      <c r="A119" s="660" t="s">
        <v>5091</v>
      </c>
      <c r="B119" s="661" t="s">
        <v>5092</v>
      </c>
      <c r="C119" s="661" t="s">
        <v>4637</v>
      </c>
      <c r="D119" s="661" t="s">
        <v>5201</v>
      </c>
      <c r="E119" s="661" t="s">
        <v>5202</v>
      </c>
      <c r="F119" s="664">
        <v>66</v>
      </c>
      <c r="G119" s="664">
        <v>1914</v>
      </c>
      <c r="H119" s="664">
        <v>1</v>
      </c>
      <c r="I119" s="664">
        <v>29</v>
      </c>
      <c r="J119" s="664">
        <v>66</v>
      </c>
      <c r="K119" s="664">
        <v>1914</v>
      </c>
      <c r="L119" s="664">
        <v>1</v>
      </c>
      <c r="M119" s="664">
        <v>29</v>
      </c>
      <c r="N119" s="664">
        <v>140</v>
      </c>
      <c r="O119" s="664">
        <v>4060</v>
      </c>
      <c r="P119" s="677">
        <v>2.1212121212121211</v>
      </c>
      <c r="Q119" s="665">
        <v>29</v>
      </c>
    </row>
    <row r="120" spans="1:17" ht="14.4" customHeight="1" x14ac:dyDescent="0.3">
      <c r="A120" s="660" t="s">
        <v>5091</v>
      </c>
      <c r="B120" s="661" t="s">
        <v>5092</v>
      </c>
      <c r="C120" s="661" t="s">
        <v>4637</v>
      </c>
      <c r="D120" s="661" t="s">
        <v>5203</v>
      </c>
      <c r="E120" s="661" t="s">
        <v>5204</v>
      </c>
      <c r="F120" s="664">
        <v>2</v>
      </c>
      <c r="G120" s="664">
        <v>352</v>
      </c>
      <c r="H120" s="664">
        <v>1</v>
      </c>
      <c r="I120" s="664">
        <v>176</v>
      </c>
      <c r="J120" s="664"/>
      <c r="K120" s="664"/>
      <c r="L120" s="664"/>
      <c r="M120" s="664"/>
      <c r="N120" s="664"/>
      <c r="O120" s="664"/>
      <c r="P120" s="677"/>
      <c r="Q120" s="665"/>
    </row>
    <row r="121" spans="1:17" ht="14.4" customHeight="1" x14ac:dyDescent="0.3">
      <c r="A121" s="660" t="s">
        <v>5091</v>
      </c>
      <c r="B121" s="661" t="s">
        <v>5092</v>
      </c>
      <c r="C121" s="661" t="s">
        <v>4637</v>
      </c>
      <c r="D121" s="661" t="s">
        <v>5205</v>
      </c>
      <c r="E121" s="661" t="s">
        <v>5206</v>
      </c>
      <c r="F121" s="664">
        <v>12</v>
      </c>
      <c r="G121" s="664">
        <v>180</v>
      </c>
      <c r="H121" s="664">
        <v>1</v>
      </c>
      <c r="I121" s="664">
        <v>15</v>
      </c>
      <c r="J121" s="664">
        <v>4</v>
      </c>
      <c r="K121" s="664">
        <v>60</v>
      </c>
      <c r="L121" s="664">
        <v>0.33333333333333331</v>
      </c>
      <c r="M121" s="664">
        <v>15</v>
      </c>
      <c r="N121" s="664">
        <v>4</v>
      </c>
      <c r="O121" s="664">
        <v>60</v>
      </c>
      <c r="P121" s="677">
        <v>0.33333333333333331</v>
      </c>
      <c r="Q121" s="665">
        <v>15</v>
      </c>
    </row>
    <row r="122" spans="1:17" ht="14.4" customHeight="1" x14ac:dyDescent="0.3">
      <c r="A122" s="660" t="s">
        <v>5091</v>
      </c>
      <c r="B122" s="661" t="s">
        <v>5092</v>
      </c>
      <c r="C122" s="661" t="s">
        <v>4637</v>
      </c>
      <c r="D122" s="661" t="s">
        <v>5207</v>
      </c>
      <c r="E122" s="661" t="s">
        <v>5208</v>
      </c>
      <c r="F122" s="664">
        <v>568</v>
      </c>
      <c r="G122" s="664">
        <v>10792</v>
      </c>
      <c r="H122" s="664">
        <v>1</v>
      </c>
      <c r="I122" s="664">
        <v>19</v>
      </c>
      <c r="J122" s="664">
        <v>593</v>
      </c>
      <c r="K122" s="664">
        <v>11267</v>
      </c>
      <c r="L122" s="664">
        <v>1.0440140845070423</v>
      </c>
      <c r="M122" s="664">
        <v>19</v>
      </c>
      <c r="N122" s="664">
        <v>486</v>
      </c>
      <c r="O122" s="664">
        <v>9234</v>
      </c>
      <c r="P122" s="677">
        <v>0.85563380281690138</v>
      </c>
      <c r="Q122" s="665">
        <v>19</v>
      </c>
    </row>
    <row r="123" spans="1:17" ht="14.4" customHeight="1" x14ac:dyDescent="0.3">
      <c r="A123" s="660" t="s">
        <v>5091</v>
      </c>
      <c r="B123" s="661" t="s">
        <v>5092</v>
      </c>
      <c r="C123" s="661" t="s">
        <v>4637</v>
      </c>
      <c r="D123" s="661" t="s">
        <v>5209</v>
      </c>
      <c r="E123" s="661" t="s">
        <v>5210</v>
      </c>
      <c r="F123" s="664">
        <v>643</v>
      </c>
      <c r="G123" s="664">
        <v>12860</v>
      </c>
      <c r="H123" s="664">
        <v>1</v>
      </c>
      <c r="I123" s="664">
        <v>20</v>
      </c>
      <c r="J123" s="664">
        <v>672</v>
      </c>
      <c r="K123" s="664">
        <v>13440</v>
      </c>
      <c r="L123" s="664">
        <v>1.0451010886469674</v>
      </c>
      <c r="M123" s="664">
        <v>20</v>
      </c>
      <c r="N123" s="664">
        <v>666</v>
      </c>
      <c r="O123" s="664">
        <v>13320</v>
      </c>
      <c r="P123" s="677">
        <v>1.0357698289269051</v>
      </c>
      <c r="Q123" s="665">
        <v>20</v>
      </c>
    </row>
    <row r="124" spans="1:17" ht="14.4" customHeight="1" x14ac:dyDescent="0.3">
      <c r="A124" s="660" t="s">
        <v>5091</v>
      </c>
      <c r="B124" s="661" t="s">
        <v>5092</v>
      </c>
      <c r="C124" s="661" t="s">
        <v>4637</v>
      </c>
      <c r="D124" s="661" t="s">
        <v>5211</v>
      </c>
      <c r="E124" s="661" t="s">
        <v>5212</v>
      </c>
      <c r="F124" s="664">
        <v>23</v>
      </c>
      <c r="G124" s="664">
        <v>4232</v>
      </c>
      <c r="H124" s="664">
        <v>1</v>
      </c>
      <c r="I124" s="664">
        <v>184</v>
      </c>
      <c r="J124" s="664">
        <v>31</v>
      </c>
      <c r="K124" s="664">
        <v>5704</v>
      </c>
      <c r="L124" s="664">
        <v>1.3478260869565217</v>
      </c>
      <c r="M124" s="664">
        <v>184</v>
      </c>
      <c r="N124" s="664">
        <v>18</v>
      </c>
      <c r="O124" s="664">
        <v>3330</v>
      </c>
      <c r="P124" s="677">
        <v>0.78686200378071836</v>
      </c>
      <c r="Q124" s="665">
        <v>185</v>
      </c>
    </row>
    <row r="125" spans="1:17" ht="14.4" customHeight="1" x14ac:dyDescent="0.3">
      <c r="A125" s="660" t="s">
        <v>5091</v>
      </c>
      <c r="B125" s="661" t="s">
        <v>5092</v>
      </c>
      <c r="C125" s="661" t="s">
        <v>4637</v>
      </c>
      <c r="D125" s="661" t="s">
        <v>5213</v>
      </c>
      <c r="E125" s="661" t="s">
        <v>5214</v>
      </c>
      <c r="F125" s="664">
        <v>1</v>
      </c>
      <c r="G125" s="664">
        <v>266</v>
      </c>
      <c r="H125" s="664">
        <v>1</v>
      </c>
      <c r="I125" s="664">
        <v>266</v>
      </c>
      <c r="J125" s="664">
        <v>3</v>
      </c>
      <c r="K125" s="664">
        <v>798</v>
      </c>
      <c r="L125" s="664">
        <v>3</v>
      </c>
      <c r="M125" s="664">
        <v>266</v>
      </c>
      <c r="N125" s="664">
        <v>1</v>
      </c>
      <c r="O125" s="664">
        <v>267</v>
      </c>
      <c r="P125" s="677">
        <v>1.0037593984962405</v>
      </c>
      <c r="Q125" s="665">
        <v>267</v>
      </c>
    </row>
    <row r="126" spans="1:17" ht="14.4" customHeight="1" x14ac:dyDescent="0.3">
      <c r="A126" s="660" t="s">
        <v>5091</v>
      </c>
      <c r="B126" s="661" t="s">
        <v>5092</v>
      </c>
      <c r="C126" s="661" t="s">
        <v>4637</v>
      </c>
      <c r="D126" s="661" t="s">
        <v>5215</v>
      </c>
      <c r="E126" s="661" t="s">
        <v>5216</v>
      </c>
      <c r="F126" s="664">
        <v>5</v>
      </c>
      <c r="G126" s="664">
        <v>420</v>
      </c>
      <c r="H126" s="664">
        <v>1</v>
      </c>
      <c r="I126" s="664">
        <v>84</v>
      </c>
      <c r="J126" s="664">
        <v>5</v>
      </c>
      <c r="K126" s="664">
        <v>420</v>
      </c>
      <c r="L126" s="664">
        <v>1</v>
      </c>
      <c r="M126" s="664">
        <v>84</v>
      </c>
      <c r="N126" s="664">
        <v>10</v>
      </c>
      <c r="O126" s="664">
        <v>840</v>
      </c>
      <c r="P126" s="677">
        <v>2</v>
      </c>
      <c r="Q126" s="665">
        <v>84</v>
      </c>
    </row>
    <row r="127" spans="1:17" ht="14.4" customHeight="1" x14ac:dyDescent="0.3">
      <c r="A127" s="660" t="s">
        <v>5091</v>
      </c>
      <c r="B127" s="661" t="s">
        <v>5092</v>
      </c>
      <c r="C127" s="661" t="s">
        <v>4637</v>
      </c>
      <c r="D127" s="661" t="s">
        <v>5217</v>
      </c>
      <c r="E127" s="661" t="s">
        <v>5218</v>
      </c>
      <c r="F127" s="664">
        <v>6</v>
      </c>
      <c r="G127" s="664">
        <v>3864</v>
      </c>
      <c r="H127" s="664">
        <v>1</v>
      </c>
      <c r="I127" s="664">
        <v>644</v>
      </c>
      <c r="J127" s="664">
        <v>5</v>
      </c>
      <c r="K127" s="664">
        <v>3220</v>
      </c>
      <c r="L127" s="664">
        <v>0.83333333333333337</v>
      </c>
      <c r="M127" s="664">
        <v>644</v>
      </c>
      <c r="N127" s="664">
        <v>10</v>
      </c>
      <c r="O127" s="664">
        <v>6470</v>
      </c>
      <c r="P127" s="677">
        <v>1.6744306418219461</v>
      </c>
      <c r="Q127" s="665">
        <v>647</v>
      </c>
    </row>
    <row r="128" spans="1:17" ht="14.4" customHeight="1" x14ac:dyDescent="0.3">
      <c r="A128" s="660" t="s">
        <v>5091</v>
      </c>
      <c r="B128" s="661" t="s">
        <v>5092</v>
      </c>
      <c r="C128" s="661" t="s">
        <v>4637</v>
      </c>
      <c r="D128" s="661" t="s">
        <v>5219</v>
      </c>
      <c r="E128" s="661" t="s">
        <v>5220</v>
      </c>
      <c r="F128" s="664"/>
      <c r="G128" s="664"/>
      <c r="H128" s="664"/>
      <c r="I128" s="664"/>
      <c r="J128" s="664">
        <v>1</v>
      </c>
      <c r="K128" s="664">
        <v>263</v>
      </c>
      <c r="L128" s="664"/>
      <c r="M128" s="664">
        <v>263</v>
      </c>
      <c r="N128" s="664"/>
      <c r="O128" s="664"/>
      <c r="P128" s="677"/>
      <c r="Q128" s="665"/>
    </row>
    <row r="129" spans="1:17" ht="14.4" customHeight="1" x14ac:dyDescent="0.3">
      <c r="A129" s="660" t="s">
        <v>5091</v>
      </c>
      <c r="B129" s="661" t="s">
        <v>5092</v>
      </c>
      <c r="C129" s="661" t="s">
        <v>4637</v>
      </c>
      <c r="D129" s="661" t="s">
        <v>5221</v>
      </c>
      <c r="E129" s="661" t="s">
        <v>5222</v>
      </c>
      <c r="F129" s="664">
        <v>3</v>
      </c>
      <c r="G129" s="664">
        <v>234</v>
      </c>
      <c r="H129" s="664">
        <v>1</v>
      </c>
      <c r="I129" s="664">
        <v>78</v>
      </c>
      <c r="J129" s="664">
        <v>1</v>
      </c>
      <c r="K129" s="664">
        <v>78</v>
      </c>
      <c r="L129" s="664">
        <v>0.33333333333333331</v>
      </c>
      <c r="M129" s="664">
        <v>78</v>
      </c>
      <c r="N129" s="664"/>
      <c r="O129" s="664"/>
      <c r="P129" s="677"/>
      <c r="Q129" s="665"/>
    </row>
    <row r="130" spans="1:17" ht="14.4" customHeight="1" x14ac:dyDescent="0.3">
      <c r="A130" s="660" t="s">
        <v>5091</v>
      </c>
      <c r="B130" s="661" t="s">
        <v>5092</v>
      </c>
      <c r="C130" s="661" t="s">
        <v>4637</v>
      </c>
      <c r="D130" s="661" t="s">
        <v>5223</v>
      </c>
      <c r="E130" s="661" t="s">
        <v>5224</v>
      </c>
      <c r="F130" s="664"/>
      <c r="G130" s="664"/>
      <c r="H130" s="664"/>
      <c r="I130" s="664"/>
      <c r="J130" s="664">
        <v>1</v>
      </c>
      <c r="K130" s="664">
        <v>298</v>
      </c>
      <c r="L130" s="664"/>
      <c r="M130" s="664">
        <v>298</v>
      </c>
      <c r="N130" s="664"/>
      <c r="O130" s="664"/>
      <c r="P130" s="677"/>
      <c r="Q130" s="665"/>
    </row>
    <row r="131" spans="1:17" ht="14.4" customHeight="1" x14ac:dyDescent="0.3">
      <c r="A131" s="660" t="s">
        <v>5091</v>
      </c>
      <c r="B131" s="661" t="s">
        <v>5092</v>
      </c>
      <c r="C131" s="661" t="s">
        <v>4637</v>
      </c>
      <c r="D131" s="661" t="s">
        <v>5225</v>
      </c>
      <c r="E131" s="661" t="s">
        <v>5226</v>
      </c>
      <c r="F131" s="664">
        <v>1</v>
      </c>
      <c r="G131" s="664">
        <v>21</v>
      </c>
      <c r="H131" s="664">
        <v>1</v>
      </c>
      <c r="I131" s="664">
        <v>21</v>
      </c>
      <c r="J131" s="664"/>
      <c r="K131" s="664"/>
      <c r="L131" s="664"/>
      <c r="M131" s="664"/>
      <c r="N131" s="664"/>
      <c r="O131" s="664"/>
      <c r="P131" s="677"/>
      <c r="Q131" s="665"/>
    </row>
    <row r="132" spans="1:17" ht="14.4" customHeight="1" x14ac:dyDescent="0.3">
      <c r="A132" s="660" t="s">
        <v>5091</v>
      </c>
      <c r="B132" s="661" t="s">
        <v>5092</v>
      </c>
      <c r="C132" s="661" t="s">
        <v>4637</v>
      </c>
      <c r="D132" s="661" t="s">
        <v>5227</v>
      </c>
      <c r="E132" s="661" t="s">
        <v>5228</v>
      </c>
      <c r="F132" s="664">
        <v>64</v>
      </c>
      <c r="G132" s="664">
        <v>1408</v>
      </c>
      <c r="H132" s="664">
        <v>1</v>
      </c>
      <c r="I132" s="664">
        <v>22</v>
      </c>
      <c r="J132" s="664">
        <v>65</v>
      </c>
      <c r="K132" s="664">
        <v>1430</v>
      </c>
      <c r="L132" s="664">
        <v>1.015625</v>
      </c>
      <c r="M132" s="664">
        <v>22</v>
      </c>
      <c r="N132" s="664">
        <v>139</v>
      </c>
      <c r="O132" s="664">
        <v>3058</v>
      </c>
      <c r="P132" s="677">
        <v>2.171875</v>
      </c>
      <c r="Q132" s="665">
        <v>22</v>
      </c>
    </row>
    <row r="133" spans="1:17" ht="14.4" customHeight="1" x14ac:dyDescent="0.3">
      <c r="A133" s="660" t="s">
        <v>5091</v>
      </c>
      <c r="B133" s="661" t="s">
        <v>5092</v>
      </c>
      <c r="C133" s="661" t="s">
        <v>4637</v>
      </c>
      <c r="D133" s="661" t="s">
        <v>5229</v>
      </c>
      <c r="E133" s="661" t="s">
        <v>5230</v>
      </c>
      <c r="F133" s="664">
        <v>199</v>
      </c>
      <c r="G133" s="664">
        <v>98505</v>
      </c>
      <c r="H133" s="664">
        <v>1</v>
      </c>
      <c r="I133" s="664">
        <v>495</v>
      </c>
      <c r="J133" s="664">
        <v>195</v>
      </c>
      <c r="K133" s="664">
        <v>96525</v>
      </c>
      <c r="L133" s="664">
        <v>0.97989949748743721</v>
      </c>
      <c r="M133" s="664">
        <v>495</v>
      </c>
      <c r="N133" s="664">
        <v>201</v>
      </c>
      <c r="O133" s="664">
        <v>99495</v>
      </c>
      <c r="P133" s="677">
        <v>1.0100502512562815</v>
      </c>
      <c r="Q133" s="665">
        <v>495</v>
      </c>
    </row>
    <row r="134" spans="1:17" ht="14.4" customHeight="1" x14ac:dyDescent="0.3">
      <c r="A134" s="660" t="s">
        <v>5091</v>
      </c>
      <c r="B134" s="661" t="s">
        <v>5092</v>
      </c>
      <c r="C134" s="661" t="s">
        <v>4637</v>
      </c>
      <c r="D134" s="661" t="s">
        <v>5231</v>
      </c>
      <c r="E134" s="661" t="s">
        <v>5232</v>
      </c>
      <c r="F134" s="664"/>
      <c r="G134" s="664"/>
      <c r="H134" s="664"/>
      <c r="I134" s="664"/>
      <c r="J134" s="664">
        <v>1</v>
      </c>
      <c r="K134" s="664">
        <v>190</v>
      </c>
      <c r="L134" s="664"/>
      <c r="M134" s="664">
        <v>190</v>
      </c>
      <c r="N134" s="664"/>
      <c r="O134" s="664"/>
      <c r="P134" s="677"/>
      <c r="Q134" s="665"/>
    </row>
    <row r="135" spans="1:17" ht="14.4" customHeight="1" x14ac:dyDescent="0.3">
      <c r="A135" s="660" t="s">
        <v>5091</v>
      </c>
      <c r="B135" s="661" t="s">
        <v>5092</v>
      </c>
      <c r="C135" s="661" t="s">
        <v>4637</v>
      </c>
      <c r="D135" s="661" t="s">
        <v>5233</v>
      </c>
      <c r="E135" s="661" t="s">
        <v>5234</v>
      </c>
      <c r="F135" s="664"/>
      <c r="G135" s="664"/>
      <c r="H135" s="664"/>
      <c r="I135" s="664"/>
      <c r="J135" s="664">
        <v>1</v>
      </c>
      <c r="K135" s="664">
        <v>166</v>
      </c>
      <c r="L135" s="664"/>
      <c r="M135" s="664">
        <v>166</v>
      </c>
      <c r="N135" s="664"/>
      <c r="O135" s="664"/>
      <c r="P135" s="677"/>
      <c r="Q135" s="665"/>
    </row>
    <row r="136" spans="1:17" ht="14.4" customHeight="1" x14ac:dyDescent="0.3">
      <c r="A136" s="660" t="s">
        <v>5091</v>
      </c>
      <c r="B136" s="661" t="s">
        <v>5092</v>
      </c>
      <c r="C136" s="661" t="s">
        <v>4637</v>
      </c>
      <c r="D136" s="661" t="s">
        <v>5235</v>
      </c>
      <c r="E136" s="661" t="s">
        <v>5236</v>
      </c>
      <c r="F136" s="664">
        <v>14</v>
      </c>
      <c r="G136" s="664">
        <v>3654</v>
      </c>
      <c r="H136" s="664">
        <v>1</v>
      </c>
      <c r="I136" s="664">
        <v>261</v>
      </c>
      <c r="J136" s="664">
        <v>12</v>
      </c>
      <c r="K136" s="664">
        <v>3132</v>
      </c>
      <c r="L136" s="664">
        <v>0.8571428571428571</v>
      </c>
      <c r="M136" s="664">
        <v>261</v>
      </c>
      <c r="N136" s="664">
        <v>10</v>
      </c>
      <c r="O136" s="664">
        <v>2640</v>
      </c>
      <c r="P136" s="677">
        <v>0.72249589490968802</v>
      </c>
      <c r="Q136" s="665">
        <v>264</v>
      </c>
    </row>
    <row r="137" spans="1:17" ht="14.4" customHeight="1" x14ac:dyDescent="0.3">
      <c r="A137" s="660" t="s">
        <v>5091</v>
      </c>
      <c r="B137" s="661" t="s">
        <v>5092</v>
      </c>
      <c r="C137" s="661" t="s">
        <v>4637</v>
      </c>
      <c r="D137" s="661" t="s">
        <v>5237</v>
      </c>
      <c r="E137" s="661" t="s">
        <v>5238</v>
      </c>
      <c r="F137" s="664">
        <v>1</v>
      </c>
      <c r="G137" s="664">
        <v>127</v>
      </c>
      <c r="H137" s="664">
        <v>1</v>
      </c>
      <c r="I137" s="664">
        <v>127</v>
      </c>
      <c r="J137" s="664"/>
      <c r="K137" s="664"/>
      <c r="L137" s="664"/>
      <c r="M137" s="664"/>
      <c r="N137" s="664"/>
      <c r="O137" s="664"/>
      <c r="P137" s="677"/>
      <c r="Q137" s="665"/>
    </row>
    <row r="138" spans="1:17" ht="14.4" customHeight="1" x14ac:dyDescent="0.3">
      <c r="A138" s="660" t="s">
        <v>5091</v>
      </c>
      <c r="B138" s="661" t="s">
        <v>5092</v>
      </c>
      <c r="C138" s="661" t="s">
        <v>4637</v>
      </c>
      <c r="D138" s="661" t="s">
        <v>5239</v>
      </c>
      <c r="E138" s="661" t="s">
        <v>5240</v>
      </c>
      <c r="F138" s="664">
        <v>2</v>
      </c>
      <c r="G138" s="664">
        <v>46</v>
      </c>
      <c r="H138" s="664">
        <v>1</v>
      </c>
      <c r="I138" s="664">
        <v>23</v>
      </c>
      <c r="J138" s="664">
        <v>2</v>
      </c>
      <c r="K138" s="664">
        <v>46</v>
      </c>
      <c r="L138" s="664">
        <v>1</v>
      </c>
      <c r="M138" s="664">
        <v>23</v>
      </c>
      <c r="N138" s="664">
        <v>2</v>
      </c>
      <c r="O138" s="664">
        <v>46</v>
      </c>
      <c r="P138" s="677">
        <v>1</v>
      </c>
      <c r="Q138" s="665">
        <v>23</v>
      </c>
    </row>
    <row r="139" spans="1:17" ht="14.4" customHeight="1" x14ac:dyDescent="0.3">
      <c r="A139" s="660" t="s">
        <v>5091</v>
      </c>
      <c r="B139" s="661" t="s">
        <v>5092</v>
      </c>
      <c r="C139" s="661" t="s">
        <v>4637</v>
      </c>
      <c r="D139" s="661" t="s">
        <v>5241</v>
      </c>
      <c r="E139" s="661" t="s">
        <v>5242</v>
      </c>
      <c r="F139" s="664">
        <v>22</v>
      </c>
      <c r="G139" s="664">
        <v>14278</v>
      </c>
      <c r="H139" s="664">
        <v>1</v>
      </c>
      <c r="I139" s="664">
        <v>649</v>
      </c>
      <c r="J139" s="664">
        <v>15</v>
      </c>
      <c r="K139" s="664">
        <v>9735</v>
      </c>
      <c r="L139" s="664">
        <v>0.68181818181818177</v>
      </c>
      <c r="M139" s="664">
        <v>649</v>
      </c>
      <c r="N139" s="664">
        <v>24</v>
      </c>
      <c r="O139" s="664">
        <v>15600</v>
      </c>
      <c r="P139" s="677">
        <v>1.0925899985992436</v>
      </c>
      <c r="Q139" s="665">
        <v>650</v>
      </c>
    </row>
    <row r="140" spans="1:17" ht="14.4" customHeight="1" x14ac:dyDescent="0.3">
      <c r="A140" s="660" t="s">
        <v>5091</v>
      </c>
      <c r="B140" s="661" t="s">
        <v>5092</v>
      </c>
      <c r="C140" s="661" t="s">
        <v>4637</v>
      </c>
      <c r="D140" s="661" t="s">
        <v>5243</v>
      </c>
      <c r="E140" s="661" t="s">
        <v>5244</v>
      </c>
      <c r="F140" s="664">
        <v>2</v>
      </c>
      <c r="G140" s="664">
        <v>882</v>
      </c>
      <c r="H140" s="664">
        <v>1</v>
      </c>
      <c r="I140" s="664">
        <v>441</v>
      </c>
      <c r="J140" s="664">
        <v>1</v>
      </c>
      <c r="K140" s="664">
        <v>441</v>
      </c>
      <c r="L140" s="664">
        <v>0.5</v>
      </c>
      <c r="M140" s="664">
        <v>441</v>
      </c>
      <c r="N140" s="664"/>
      <c r="O140" s="664"/>
      <c r="P140" s="677"/>
      <c r="Q140" s="665"/>
    </row>
    <row r="141" spans="1:17" ht="14.4" customHeight="1" x14ac:dyDescent="0.3">
      <c r="A141" s="660" t="s">
        <v>5091</v>
      </c>
      <c r="B141" s="661" t="s">
        <v>5092</v>
      </c>
      <c r="C141" s="661" t="s">
        <v>4637</v>
      </c>
      <c r="D141" s="661" t="s">
        <v>5245</v>
      </c>
      <c r="E141" s="661" t="s">
        <v>5246</v>
      </c>
      <c r="F141" s="664"/>
      <c r="G141" s="664"/>
      <c r="H141" s="664"/>
      <c r="I141" s="664"/>
      <c r="J141" s="664">
        <v>1</v>
      </c>
      <c r="K141" s="664">
        <v>46</v>
      </c>
      <c r="L141" s="664"/>
      <c r="M141" s="664">
        <v>46</v>
      </c>
      <c r="N141" s="664"/>
      <c r="O141" s="664"/>
      <c r="P141" s="677"/>
      <c r="Q141" s="665"/>
    </row>
    <row r="142" spans="1:17" ht="14.4" customHeight="1" x14ac:dyDescent="0.3">
      <c r="A142" s="660" t="s">
        <v>5091</v>
      </c>
      <c r="B142" s="661" t="s">
        <v>5092</v>
      </c>
      <c r="C142" s="661" t="s">
        <v>4637</v>
      </c>
      <c r="D142" s="661" t="s">
        <v>5247</v>
      </c>
      <c r="E142" s="661" t="s">
        <v>5248</v>
      </c>
      <c r="F142" s="664">
        <v>23</v>
      </c>
      <c r="G142" s="664">
        <v>12098</v>
      </c>
      <c r="H142" s="664">
        <v>1</v>
      </c>
      <c r="I142" s="664">
        <v>526</v>
      </c>
      <c r="J142" s="664">
        <v>11</v>
      </c>
      <c r="K142" s="664">
        <v>5786</v>
      </c>
      <c r="L142" s="664">
        <v>0.47826086956521741</v>
      </c>
      <c r="M142" s="664">
        <v>526</v>
      </c>
      <c r="N142" s="664">
        <v>24</v>
      </c>
      <c r="O142" s="664">
        <v>12648</v>
      </c>
      <c r="P142" s="677">
        <v>1.0454620598446025</v>
      </c>
      <c r="Q142" s="665">
        <v>527</v>
      </c>
    </row>
    <row r="143" spans="1:17" ht="14.4" customHeight="1" x14ac:dyDescent="0.3">
      <c r="A143" s="660" t="s">
        <v>5091</v>
      </c>
      <c r="B143" s="661" t="s">
        <v>5092</v>
      </c>
      <c r="C143" s="661" t="s">
        <v>4637</v>
      </c>
      <c r="D143" s="661" t="s">
        <v>5249</v>
      </c>
      <c r="E143" s="661" t="s">
        <v>5250</v>
      </c>
      <c r="F143" s="664">
        <v>1</v>
      </c>
      <c r="G143" s="664">
        <v>26</v>
      </c>
      <c r="H143" s="664">
        <v>1</v>
      </c>
      <c r="I143" s="664">
        <v>26</v>
      </c>
      <c r="J143" s="664"/>
      <c r="K143" s="664"/>
      <c r="L143" s="664"/>
      <c r="M143" s="664"/>
      <c r="N143" s="664">
        <v>1</v>
      </c>
      <c r="O143" s="664">
        <v>26</v>
      </c>
      <c r="P143" s="677">
        <v>1</v>
      </c>
      <c r="Q143" s="665">
        <v>26</v>
      </c>
    </row>
    <row r="144" spans="1:17" ht="14.4" customHeight="1" x14ac:dyDescent="0.3">
      <c r="A144" s="660" t="s">
        <v>5091</v>
      </c>
      <c r="B144" s="661" t="s">
        <v>5092</v>
      </c>
      <c r="C144" s="661" t="s">
        <v>4637</v>
      </c>
      <c r="D144" s="661" t="s">
        <v>5251</v>
      </c>
      <c r="E144" s="661" t="s">
        <v>5252</v>
      </c>
      <c r="F144" s="664">
        <v>1</v>
      </c>
      <c r="G144" s="664">
        <v>355</v>
      </c>
      <c r="H144" s="664">
        <v>1</v>
      </c>
      <c r="I144" s="664">
        <v>355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5091</v>
      </c>
      <c r="B145" s="661" t="s">
        <v>5092</v>
      </c>
      <c r="C145" s="661" t="s">
        <v>4637</v>
      </c>
      <c r="D145" s="661" t="s">
        <v>5253</v>
      </c>
      <c r="E145" s="661" t="s">
        <v>5254</v>
      </c>
      <c r="F145" s="664"/>
      <c r="G145" s="664"/>
      <c r="H145" s="664"/>
      <c r="I145" s="664"/>
      <c r="J145" s="664">
        <v>1</v>
      </c>
      <c r="K145" s="664">
        <v>288</v>
      </c>
      <c r="L145" s="664"/>
      <c r="M145" s="664">
        <v>288</v>
      </c>
      <c r="N145" s="664">
        <v>1</v>
      </c>
      <c r="O145" s="664">
        <v>292</v>
      </c>
      <c r="P145" s="677"/>
      <c r="Q145" s="665">
        <v>292</v>
      </c>
    </row>
    <row r="146" spans="1:17" ht="14.4" customHeight="1" x14ac:dyDescent="0.3">
      <c r="A146" s="660" t="s">
        <v>5091</v>
      </c>
      <c r="B146" s="661" t="s">
        <v>5092</v>
      </c>
      <c r="C146" s="661" t="s">
        <v>4637</v>
      </c>
      <c r="D146" s="661" t="s">
        <v>5255</v>
      </c>
      <c r="E146" s="661" t="s">
        <v>5256</v>
      </c>
      <c r="F146" s="664">
        <v>1</v>
      </c>
      <c r="G146" s="664">
        <v>526</v>
      </c>
      <c r="H146" s="664">
        <v>1</v>
      </c>
      <c r="I146" s="664">
        <v>526</v>
      </c>
      <c r="J146" s="664"/>
      <c r="K146" s="664"/>
      <c r="L146" s="664"/>
      <c r="M146" s="664"/>
      <c r="N146" s="664"/>
      <c r="O146" s="664"/>
      <c r="P146" s="677"/>
      <c r="Q146" s="665"/>
    </row>
    <row r="147" spans="1:17" ht="14.4" customHeight="1" x14ac:dyDescent="0.3">
      <c r="A147" s="660" t="s">
        <v>5091</v>
      </c>
      <c r="B147" s="661" t="s">
        <v>5092</v>
      </c>
      <c r="C147" s="661" t="s">
        <v>4637</v>
      </c>
      <c r="D147" s="661" t="s">
        <v>5257</v>
      </c>
      <c r="E147" s="661" t="s">
        <v>5258</v>
      </c>
      <c r="F147" s="664"/>
      <c r="G147" s="664"/>
      <c r="H147" s="664"/>
      <c r="I147" s="664"/>
      <c r="J147" s="664">
        <v>1</v>
      </c>
      <c r="K147" s="664">
        <v>405</v>
      </c>
      <c r="L147" s="664"/>
      <c r="M147" s="664">
        <v>405</v>
      </c>
      <c r="N147" s="664">
        <v>1</v>
      </c>
      <c r="O147" s="664">
        <v>406</v>
      </c>
      <c r="P147" s="677"/>
      <c r="Q147" s="665">
        <v>406</v>
      </c>
    </row>
    <row r="148" spans="1:17" ht="14.4" customHeight="1" x14ac:dyDescent="0.3">
      <c r="A148" s="660" t="s">
        <v>5091</v>
      </c>
      <c r="B148" s="661" t="s">
        <v>5092</v>
      </c>
      <c r="C148" s="661" t="s">
        <v>4637</v>
      </c>
      <c r="D148" s="661" t="s">
        <v>5259</v>
      </c>
      <c r="E148" s="661" t="s">
        <v>5260</v>
      </c>
      <c r="F148" s="664"/>
      <c r="G148" s="664"/>
      <c r="H148" s="664"/>
      <c r="I148" s="664"/>
      <c r="J148" s="664"/>
      <c r="K148" s="664"/>
      <c r="L148" s="664"/>
      <c r="M148" s="664"/>
      <c r="N148" s="664">
        <v>1</v>
      </c>
      <c r="O148" s="664">
        <v>189</v>
      </c>
      <c r="P148" s="677"/>
      <c r="Q148" s="665">
        <v>189</v>
      </c>
    </row>
    <row r="149" spans="1:17" ht="14.4" customHeight="1" x14ac:dyDescent="0.3">
      <c r="A149" s="660" t="s">
        <v>5091</v>
      </c>
      <c r="B149" s="661" t="s">
        <v>5261</v>
      </c>
      <c r="C149" s="661" t="s">
        <v>4637</v>
      </c>
      <c r="D149" s="661" t="s">
        <v>5262</v>
      </c>
      <c r="E149" s="661" t="s">
        <v>5263</v>
      </c>
      <c r="F149" s="664">
        <v>1</v>
      </c>
      <c r="G149" s="664">
        <v>1230</v>
      </c>
      <c r="H149" s="664">
        <v>1</v>
      </c>
      <c r="I149" s="664">
        <v>1230</v>
      </c>
      <c r="J149" s="664"/>
      <c r="K149" s="664"/>
      <c r="L149" s="664"/>
      <c r="M149" s="664"/>
      <c r="N149" s="664"/>
      <c r="O149" s="664"/>
      <c r="P149" s="677"/>
      <c r="Q149" s="665"/>
    </row>
    <row r="150" spans="1:17" ht="14.4" customHeight="1" x14ac:dyDescent="0.3">
      <c r="A150" s="660" t="s">
        <v>5264</v>
      </c>
      <c r="B150" s="661" t="s">
        <v>4976</v>
      </c>
      <c r="C150" s="661" t="s">
        <v>4396</v>
      </c>
      <c r="D150" s="661" t="s">
        <v>5265</v>
      </c>
      <c r="E150" s="661" t="s">
        <v>5266</v>
      </c>
      <c r="F150" s="664">
        <v>0.66</v>
      </c>
      <c r="G150" s="664">
        <v>1763.16</v>
      </c>
      <c r="H150" s="664">
        <v>1</v>
      </c>
      <c r="I150" s="664">
        <v>2671.4545454545455</v>
      </c>
      <c r="J150" s="664">
        <v>0.33</v>
      </c>
      <c r="K150" s="664">
        <v>881.58</v>
      </c>
      <c r="L150" s="664">
        <v>0.5</v>
      </c>
      <c r="M150" s="664">
        <v>2671.4545454545455</v>
      </c>
      <c r="N150" s="664">
        <v>0.33</v>
      </c>
      <c r="O150" s="664">
        <v>843.25</v>
      </c>
      <c r="P150" s="677">
        <v>0.47826062297239047</v>
      </c>
      <c r="Q150" s="665">
        <v>2555.30303030303</v>
      </c>
    </row>
    <row r="151" spans="1:17" ht="14.4" customHeight="1" x14ac:dyDescent="0.3">
      <c r="A151" s="660" t="s">
        <v>5264</v>
      </c>
      <c r="B151" s="661" t="s">
        <v>4976</v>
      </c>
      <c r="C151" s="661" t="s">
        <v>4396</v>
      </c>
      <c r="D151" s="661" t="s">
        <v>5267</v>
      </c>
      <c r="E151" s="661" t="s">
        <v>5266</v>
      </c>
      <c r="F151" s="664">
        <v>0.4</v>
      </c>
      <c r="G151" s="664">
        <v>2671.44</v>
      </c>
      <c r="H151" s="664">
        <v>1</v>
      </c>
      <c r="I151" s="664">
        <v>6678.5999999999995</v>
      </c>
      <c r="J151" s="664">
        <v>0.60000000000000009</v>
      </c>
      <c r="K151" s="664">
        <v>4007.16</v>
      </c>
      <c r="L151" s="664">
        <v>1.5</v>
      </c>
      <c r="M151" s="664">
        <v>6678.5999999999985</v>
      </c>
      <c r="N151" s="664"/>
      <c r="O151" s="664"/>
      <c r="P151" s="677"/>
      <c r="Q151" s="665"/>
    </row>
    <row r="152" spans="1:17" ht="14.4" customHeight="1" x14ac:dyDescent="0.3">
      <c r="A152" s="660" t="s">
        <v>5264</v>
      </c>
      <c r="B152" s="661" t="s">
        <v>4976</v>
      </c>
      <c r="C152" s="661" t="s">
        <v>4396</v>
      </c>
      <c r="D152" s="661" t="s">
        <v>5268</v>
      </c>
      <c r="E152" s="661" t="s">
        <v>5269</v>
      </c>
      <c r="F152" s="664"/>
      <c r="G152" s="664"/>
      <c r="H152" s="664"/>
      <c r="I152" s="664"/>
      <c r="J152" s="664"/>
      <c r="K152" s="664"/>
      <c r="L152" s="664"/>
      <c r="M152" s="664"/>
      <c r="N152" s="664">
        <v>0.05</v>
      </c>
      <c r="O152" s="664">
        <v>247.19</v>
      </c>
      <c r="P152" s="677"/>
      <c r="Q152" s="665">
        <v>4943.7999999999993</v>
      </c>
    </row>
    <row r="153" spans="1:17" ht="14.4" customHeight="1" x14ac:dyDescent="0.3">
      <c r="A153" s="660" t="s">
        <v>5264</v>
      </c>
      <c r="B153" s="661" t="s">
        <v>4976</v>
      </c>
      <c r="C153" s="661" t="s">
        <v>4396</v>
      </c>
      <c r="D153" s="661" t="s">
        <v>5270</v>
      </c>
      <c r="E153" s="661" t="s">
        <v>4995</v>
      </c>
      <c r="F153" s="664">
        <v>2.94</v>
      </c>
      <c r="G153" s="664">
        <v>2893.54</v>
      </c>
      <c r="H153" s="664">
        <v>1</v>
      </c>
      <c r="I153" s="664">
        <v>984.19727891156458</v>
      </c>
      <c r="J153" s="664"/>
      <c r="K153" s="664"/>
      <c r="L153" s="664"/>
      <c r="M153" s="664"/>
      <c r="N153" s="664">
        <v>0.7</v>
      </c>
      <c r="O153" s="664">
        <v>665.93</v>
      </c>
      <c r="P153" s="677">
        <v>0.23014369941317553</v>
      </c>
      <c r="Q153" s="665">
        <v>951.32857142857142</v>
      </c>
    </row>
    <row r="154" spans="1:17" ht="14.4" customHeight="1" x14ac:dyDescent="0.3">
      <c r="A154" s="660" t="s">
        <v>5264</v>
      </c>
      <c r="B154" s="661" t="s">
        <v>4976</v>
      </c>
      <c r="C154" s="661" t="s">
        <v>4396</v>
      </c>
      <c r="D154" s="661" t="s">
        <v>5271</v>
      </c>
      <c r="E154" s="661" t="s">
        <v>5269</v>
      </c>
      <c r="F154" s="664">
        <v>0.92999999999999994</v>
      </c>
      <c r="G154" s="664">
        <v>9613.7099999999991</v>
      </c>
      <c r="H154" s="664">
        <v>1</v>
      </c>
      <c r="I154" s="664">
        <v>10337.322580645161</v>
      </c>
      <c r="J154" s="664">
        <v>0.52</v>
      </c>
      <c r="K154" s="664">
        <v>5375.38</v>
      </c>
      <c r="L154" s="664">
        <v>0.55913689928237909</v>
      </c>
      <c r="M154" s="664">
        <v>10337.26923076923</v>
      </c>
      <c r="N154" s="664">
        <v>0.64000000000000012</v>
      </c>
      <c r="O154" s="664">
        <v>6328.16</v>
      </c>
      <c r="P154" s="677">
        <v>0.65824327964958385</v>
      </c>
      <c r="Q154" s="665">
        <v>9887.7499999999982</v>
      </c>
    </row>
    <row r="155" spans="1:17" ht="14.4" customHeight="1" x14ac:dyDescent="0.3">
      <c r="A155" s="660" t="s">
        <v>5264</v>
      </c>
      <c r="B155" s="661" t="s">
        <v>4976</v>
      </c>
      <c r="C155" s="661" t="s">
        <v>4396</v>
      </c>
      <c r="D155" s="661" t="s">
        <v>5272</v>
      </c>
      <c r="E155" s="661" t="s">
        <v>5269</v>
      </c>
      <c r="F155" s="664">
        <v>0.02</v>
      </c>
      <c r="G155" s="664">
        <v>409.57</v>
      </c>
      <c r="H155" s="664">
        <v>1</v>
      </c>
      <c r="I155" s="664">
        <v>20478.5</v>
      </c>
      <c r="J155" s="664"/>
      <c r="K155" s="664"/>
      <c r="L155" s="664"/>
      <c r="M155" s="664"/>
      <c r="N155" s="664"/>
      <c r="O155" s="664"/>
      <c r="P155" s="677"/>
      <c r="Q155" s="665"/>
    </row>
    <row r="156" spans="1:17" ht="14.4" customHeight="1" x14ac:dyDescent="0.3">
      <c r="A156" s="660" t="s">
        <v>5264</v>
      </c>
      <c r="B156" s="661" t="s">
        <v>4976</v>
      </c>
      <c r="C156" s="661" t="s">
        <v>4396</v>
      </c>
      <c r="D156" s="661" t="s">
        <v>5273</v>
      </c>
      <c r="E156" s="661" t="s">
        <v>5274</v>
      </c>
      <c r="F156" s="664"/>
      <c r="G156" s="664"/>
      <c r="H156" s="664"/>
      <c r="I156" s="664"/>
      <c r="J156" s="664">
        <v>0.12000000000000001</v>
      </c>
      <c r="K156" s="664">
        <v>637.28</v>
      </c>
      <c r="L156" s="664"/>
      <c r="M156" s="664">
        <v>5310.6666666666661</v>
      </c>
      <c r="N156" s="664"/>
      <c r="O156" s="664"/>
      <c r="P156" s="677"/>
      <c r="Q156" s="665"/>
    </row>
    <row r="157" spans="1:17" ht="14.4" customHeight="1" x14ac:dyDescent="0.3">
      <c r="A157" s="660" t="s">
        <v>5264</v>
      </c>
      <c r="B157" s="661" t="s">
        <v>4976</v>
      </c>
      <c r="C157" s="661" t="s">
        <v>4396</v>
      </c>
      <c r="D157" s="661" t="s">
        <v>5275</v>
      </c>
      <c r="E157" s="661" t="s">
        <v>5269</v>
      </c>
      <c r="F157" s="664">
        <v>0.04</v>
      </c>
      <c r="G157" s="664">
        <v>260.26</v>
      </c>
      <c r="H157" s="664">
        <v>1</v>
      </c>
      <c r="I157" s="664">
        <v>6506.5</v>
      </c>
      <c r="J157" s="664">
        <v>0.04</v>
      </c>
      <c r="K157" s="664">
        <v>260.26</v>
      </c>
      <c r="L157" s="664">
        <v>1</v>
      </c>
      <c r="M157" s="664">
        <v>6506.5</v>
      </c>
      <c r="N157" s="664"/>
      <c r="O157" s="664"/>
      <c r="P157" s="677"/>
      <c r="Q157" s="665"/>
    </row>
    <row r="158" spans="1:17" ht="14.4" customHeight="1" x14ac:dyDescent="0.3">
      <c r="A158" s="660" t="s">
        <v>5264</v>
      </c>
      <c r="B158" s="661" t="s">
        <v>4976</v>
      </c>
      <c r="C158" s="661" t="s">
        <v>4396</v>
      </c>
      <c r="D158" s="661" t="s">
        <v>5276</v>
      </c>
      <c r="E158" s="661" t="s">
        <v>5277</v>
      </c>
      <c r="F158" s="664">
        <v>2</v>
      </c>
      <c r="G158" s="664">
        <v>832.6</v>
      </c>
      <c r="H158" s="664">
        <v>1</v>
      </c>
      <c r="I158" s="664">
        <v>416.3</v>
      </c>
      <c r="J158" s="664">
        <v>1</v>
      </c>
      <c r="K158" s="664">
        <v>416.3</v>
      </c>
      <c r="L158" s="664">
        <v>0.5</v>
      </c>
      <c r="M158" s="664">
        <v>416.3</v>
      </c>
      <c r="N158" s="664">
        <v>1</v>
      </c>
      <c r="O158" s="664">
        <v>398.2</v>
      </c>
      <c r="P158" s="677">
        <v>0.47826086956521735</v>
      </c>
      <c r="Q158" s="665">
        <v>398.2</v>
      </c>
    </row>
    <row r="159" spans="1:17" ht="14.4" customHeight="1" x14ac:dyDescent="0.3">
      <c r="A159" s="660" t="s">
        <v>5264</v>
      </c>
      <c r="B159" s="661" t="s">
        <v>4976</v>
      </c>
      <c r="C159" s="661" t="s">
        <v>4396</v>
      </c>
      <c r="D159" s="661" t="s">
        <v>5278</v>
      </c>
      <c r="E159" s="661" t="s">
        <v>5279</v>
      </c>
      <c r="F159" s="664"/>
      <c r="G159" s="664"/>
      <c r="H159" s="664"/>
      <c r="I159" s="664"/>
      <c r="J159" s="664">
        <v>3</v>
      </c>
      <c r="K159" s="664">
        <v>2925.66</v>
      </c>
      <c r="L159" s="664"/>
      <c r="M159" s="664">
        <v>975.21999999999991</v>
      </c>
      <c r="N159" s="664">
        <v>1</v>
      </c>
      <c r="O159" s="664">
        <v>932.82</v>
      </c>
      <c r="P159" s="677"/>
      <c r="Q159" s="665">
        <v>932.82</v>
      </c>
    </row>
    <row r="160" spans="1:17" ht="14.4" customHeight="1" x14ac:dyDescent="0.3">
      <c r="A160" s="660" t="s">
        <v>5264</v>
      </c>
      <c r="B160" s="661" t="s">
        <v>4976</v>
      </c>
      <c r="C160" s="661" t="s">
        <v>4396</v>
      </c>
      <c r="D160" s="661" t="s">
        <v>4977</v>
      </c>
      <c r="E160" s="661" t="s">
        <v>2449</v>
      </c>
      <c r="F160" s="664"/>
      <c r="G160" s="664"/>
      <c r="H160" s="664"/>
      <c r="I160" s="664"/>
      <c r="J160" s="664"/>
      <c r="K160" s="664"/>
      <c r="L160" s="664"/>
      <c r="M160" s="664"/>
      <c r="N160" s="664">
        <v>0.05</v>
      </c>
      <c r="O160" s="664">
        <v>221.35</v>
      </c>
      <c r="P160" s="677"/>
      <c r="Q160" s="665">
        <v>4427</v>
      </c>
    </row>
    <row r="161" spans="1:17" ht="14.4" customHeight="1" x14ac:dyDescent="0.3">
      <c r="A161" s="660" t="s">
        <v>5264</v>
      </c>
      <c r="B161" s="661" t="s">
        <v>4976</v>
      </c>
      <c r="C161" s="661" t="s">
        <v>4396</v>
      </c>
      <c r="D161" s="661" t="s">
        <v>5280</v>
      </c>
      <c r="E161" s="661" t="s">
        <v>2449</v>
      </c>
      <c r="F161" s="664">
        <v>1.6099999999999999</v>
      </c>
      <c r="G161" s="664">
        <v>17576.13</v>
      </c>
      <c r="H161" s="664">
        <v>1</v>
      </c>
      <c r="I161" s="664">
        <v>10916.85093167702</v>
      </c>
      <c r="J161" s="664">
        <v>2.7</v>
      </c>
      <c r="K161" s="664">
        <v>29488.25</v>
      </c>
      <c r="L161" s="664">
        <v>1.6777441905584447</v>
      </c>
      <c r="M161" s="664">
        <v>10921.574074074073</v>
      </c>
      <c r="N161" s="664">
        <v>0.23</v>
      </c>
      <c r="O161" s="664">
        <v>2036.42</v>
      </c>
      <c r="P161" s="677">
        <v>0.11586282076884957</v>
      </c>
      <c r="Q161" s="665">
        <v>8854</v>
      </c>
    </row>
    <row r="162" spans="1:17" ht="14.4" customHeight="1" x14ac:dyDescent="0.3">
      <c r="A162" s="660" t="s">
        <v>5264</v>
      </c>
      <c r="B162" s="661" t="s">
        <v>4976</v>
      </c>
      <c r="C162" s="661" t="s">
        <v>4396</v>
      </c>
      <c r="D162" s="661" t="s">
        <v>5281</v>
      </c>
      <c r="E162" s="661" t="s">
        <v>5282</v>
      </c>
      <c r="F162" s="664">
        <v>0.30000000000000004</v>
      </c>
      <c r="G162" s="664">
        <v>586.83000000000004</v>
      </c>
      <c r="H162" s="664">
        <v>1</v>
      </c>
      <c r="I162" s="664">
        <v>1956.1</v>
      </c>
      <c r="J162" s="664">
        <v>0.4</v>
      </c>
      <c r="K162" s="664">
        <v>782.44</v>
      </c>
      <c r="L162" s="664">
        <v>1.3333333333333333</v>
      </c>
      <c r="M162" s="664">
        <v>1956.1000000000001</v>
      </c>
      <c r="N162" s="664">
        <v>0.7</v>
      </c>
      <c r="O162" s="664">
        <v>1364.5100000000002</v>
      </c>
      <c r="P162" s="677">
        <v>2.3252219552510951</v>
      </c>
      <c r="Q162" s="665">
        <v>1949.3000000000004</v>
      </c>
    </row>
    <row r="163" spans="1:17" ht="14.4" customHeight="1" x14ac:dyDescent="0.3">
      <c r="A163" s="660" t="s">
        <v>5264</v>
      </c>
      <c r="B163" s="661" t="s">
        <v>4976</v>
      </c>
      <c r="C163" s="661" t="s">
        <v>4396</v>
      </c>
      <c r="D163" s="661" t="s">
        <v>4997</v>
      </c>
      <c r="E163" s="661" t="s">
        <v>2449</v>
      </c>
      <c r="F163" s="664"/>
      <c r="G163" s="664"/>
      <c r="H163" s="664"/>
      <c r="I163" s="664"/>
      <c r="J163" s="664"/>
      <c r="K163" s="664"/>
      <c r="L163" s="664"/>
      <c r="M163" s="664"/>
      <c r="N163" s="664">
        <v>1.65</v>
      </c>
      <c r="O163" s="664">
        <v>2921.8199999999997</v>
      </c>
      <c r="P163" s="677"/>
      <c r="Q163" s="665">
        <v>1770.8</v>
      </c>
    </row>
    <row r="164" spans="1:17" ht="14.4" customHeight="1" x14ac:dyDescent="0.3">
      <c r="A164" s="660" t="s">
        <v>5264</v>
      </c>
      <c r="B164" s="661" t="s">
        <v>4976</v>
      </c>
      <c r="C164" s="661" t="s">
        <v>4396</v>
      </c>
      <c r="D164" s="661" t="s">
        <v>5283</v>
      </c>
      <c r="E164" s="661" t="s">
        <v>5284</v>
      </c>
      <c r="F164" s="664">
        <v>0.3</v>
      </c>
      <c r="G164" s="664">
        <v>113.8</v>
      </c>
      <c r="H164" s="664">
        <v>1</v>
      </c>
      <c r="I164" s="664">
        <v>379.33333333333331</v>
      </c>
      <c r="J164" s="664">
        <v>0.25</v>
      </c>
      <c r="K164" s="664">
        <v>94.83</v>
      </c>
      <c r="L164" s="664">
        <v>0.83330404217926191</v>
      </c>
      <c r="M164" s="664">
        <v>379.32</v>
      </c>
      <c r="N164" s="664">
        <v>0.15</v>
      </c>
      <c r="O164" s="664">
        <v>56.9</v>
      </c>
      <c r="P164" s="677">
        <v>0.5</v>
      </c>
      <c r="Q164" s="665">
        <v>379.33333333333331</v>
      </c>
    </row>
    <row r="165" spans="1:17" ht="14.4" customHeight="1" x14ac:dyDescent="0.3">
      <c r="A165" s="660" t="s">
        <v>5264</v>
      </c>
      <c r="B165" s="661" t="s">
        <v>4976</v>
      </c>
      <c r="C165" s="661" t="s">
        <v>4396</v>
      </c>
      <c r="D165" s="661" t="s">
        <v>4998</v>
      </c>
      <c r="E165" s="661" t="s">
        <v>4999</v>
      </c>
      <c r="F165" s="664">
        <v>0.48</v>
      </c>
      <c r="G165" s="664">
        <v>453.5</v>
      </c>
      <c r="H165" s="664">
        <v>1</v>
      </c>
      <c r="I165" s="664">
        <v>944.79166666666674</v>
      </c>
      <c r="J165" s="664">
        <v>0.65</v>
      </c>
      <c r="K165" s="664">
        <v>614.12</v>
      </c>
      <c r="L165" s="664">
        <v>1.3541786108048512</v>
      </c>
      <c r="M165" s="664">
        <v>944.8</v>
      </c>
      <c r="N165" s="664">
        <v>0.2</v>
      </c>
      <c r="O165" s="664">
        <v>180.76</v>
      </c>
      <c r="P165" s="677">
        <v>0.39858875413450934</v>
      </c>
      <c r="Q165" s="665">
        <v>903.8</v>
      </c>
    </row>
    <row r="166" spans="1:17" ht="14.4" customHeight="1" x14ac:dyDescent="0.3">
      <c r="A166" s="660" t="s">
        <v>5264</v>
      </c>
      <c r="B166" s="661" t="s">
        <v>4976</v>
      </c>
      <c r="C166" s="661" t="s">
        <v>4396</v>
      </c>
      <c r="D166" s="661" t="s">
        <v>5285</v>
      </c>
      <c r="E166" s="661" t="s">
        <v>2449</v>
      </c>
      <c r="F166" s="664"/>
      <c r="G166" s="664"/>
      <c r="H166" s="664"/>
      <c r="I166" s="664"/>
      <c r="J166" s="664"/>
      <c r="K166" s="664"/>
      <c r="L166" s="664"/>
      <c r="M166" s="664"/>
      <c r="N166" s="664">
        <v>0.18999999999999997</v>
      </c>
      <c r="O166" s="664">
        <v>6658.23</v>
      </c>
      <c r="P166" s="677"/>
      <c r="Q166" s="665">
        <v>35043.315789473687</v>
      </c>
    </row>
    <row r="167" spans="1:17" ht="14.4" customHeight="1" x14ac:dyDescent="0.3">
      <c r="A167" s="660" t="s">
        <v>5264</v>
      </c>
      <c r="B167" s="661" t="s">
        <v>4976</v>
      </c>
      <c r="C167" s="661" t="s">
        <v>4630</v>
      </c>
      <c r="D167" s="661" t="s">
        <v>5286</v>
      </c>
      <c r="E167" s="661" t="s">
        <v>5287</v>
      </c>
      <c r="F167" s="664">
        <v>2</v>
      </c>
      <c r="G167" s="664">
        <v>1179.18</v>
      </c>
      <c r="H167" s="664">
        <v>1</v>
      </c>
      <c r="I167" s="664">
        <v>589.59</v>
      </c>
      <c r="J167" s="664">
        <v>1</v>
      </c>
      <c r="K167" s="664">
        <v>589.59</v>
      </c>
      <c r="L167" s="664">
        <v>0.5</v>
      </c>
      <c r="M167" s="664">
        <v>589.59</v>
      </c>
      <c r="N167" s="664">
        <v>1</v>
      </c>
      <c r="O167" s="664">
        <v>589.59</v>
      </c>
      <c r="P167" s="677">
        <v>0.5</v>
      </c>
      <c r="Q167" s="665">
        <v>589.59</v>
      </c>
    </row>
    <row r="168" spans="1:17" ht="14.4" customHeight="1" x14ac:dyDescent="0.3">
      <c r="A168" s="660" t="s">
        <v>5264</v>
      </c>
      <c r="B168" s="661" t="s">
        <v>4976</v>
      </c>
      <c r="C168" s="661" t="s">
        <v>4630</v>
      </c>
      <c r="D168" s="661" t="s">
        <v>5288</v>
      </c>
      <c r="E168" s="661" t="s">
        <v>5289</v>
      </c>
      <c r="F168" s="664">
        <v>1</v>
      </c>
      <c r="G168" s="664">
        <v>1447.28</v>
      </c>
      <c r="H168" s="664">
        <v>1</v>
      </c>
      <c r="I168" s="664">
        <v>1447.28</v>
      </c>
      <c r="J168" s="664"/>
      <c r="K168" s="664"/>
      <c r="L168" s="664"/>
      <c r="M168" s="664"/>
      <c r="N168" s="664"/>
      <c r="O168" s="664"/>
      <c r="P168" s="677"/>
      <c r="Q168" s="665"/>
    </row>
    <row r="169" spans="1:17" ht="14.4" customHeight="1" x14ac:dyDescent="0.3">
      <c r="A169" s="660" t="s">
        <v>5264</v>
      </c>
      <c r="B169" s="661" t="s">
        <v>4976</v>
      </c>
      <c r="C169" s="661" t="s">
        <v>4630</v>
      </c>
      <c r="D169" s="661" t="s">
        <v>5290</v>
      </c>
      <c r="E169" s="661" t="s">
        <v>5291</v>
      </c>
      <c r="F169" s="664">
        <v>4</v>
      </c>
      <c r="G169" s="664">
        <v>3889.28</v>
      </c>
      <c r="H169" s="664">
        <v>1</v>
      </c>
      <c r="I169" s="664">
        <v>972.32</v>
      </c>
      <c r="J169" s="664">
        <v>1</v>
      </c>
      <c r="K169" s="664">
        <v>972.32</v>
      </c>
      <c r="L169" s="664">
        <v>0.25</v>
      </c>
      <c r="M169" s="664">
        <v>972.32</v>
      </c>
      <c r="N169" s="664">
        <v>1</v>
      </c>
      <c r="O169" s="664">
        <v>972.32</v>
      </c>
      <c r="P169" s="677">
        <v>0.25</v>
      </c>
      <c r="Q169" s="665">
        <v>972.32</v>
      </c>
    </row>
    <row r="170" spans="1:17" ht="14.4" customHeight="1" x14ac:dyDescent="0.3">
      <c r="A170" s="660" t="s">
        <v>5264</v>
      </c>
      <c r="B170" s="661" t="s">
        <v>4976</v>
      </c>
      <c r="C170" s="661" t="s">
        <v>4630</v>
      </c>
      <c r="D170" s="661" t="s">
        <v>5292</v>
      </c>
      <c r="E170" s="661" t="s">
        <v>5291</v>
      </c>
      <c r="F170" s="664">
        <v>3</v>
      </c>
      <c r="G170" s="664">
        <v>5121.93</v>
      </c>
      <c r="H170" s="664">
        <v>1</v>
      </c>
      <c r="I170" s="664">
        <v>1707.3100000000002</v>
      </c>
      <c r="J170" s="664">
        <v>6</v>
      </c>
      <c r="K170" s="664">
        <v>10243.86</v>
      </c>
      <c r="L170" s="664">
        <v>2</v>
      </c>
      <c r="M170" s="664">
        <v>1707.3100000000002</v>
      </c>
      <c r="N170" s="664">
        <v>6</v>
      </c>
      <c r="O170" s="664">
        <v>10243.859999999999</v>
      </c>
      <c r="P170" s="677">
        <v>1.9999999999999996</v>
      </c>
      <c r="Q170" s="665">
        <v>1707.3099999999997</v>
      </c>
    </row>
    <row r="171" spans="1:17" ht="14.4" customHeight="1" x14ac:dyDescent="0.3">
      <c r="A171" s="660" t="s">
        <v>5264</v>
      </c>
      <c r="B171" s="661" t="s">
        <v>4976</v>
      </c>
      <c r="C171" s="661" t="s">
        <v>4630</v>
      </c>
      <c r="D171" s="661" t="s">
        <v>5293</v>
      </c>
      <c r="E171" s="661" t="s">
        <v>5291</v>
      </c>
      <c r="F171" s="664"/>
      <c r="G171" s="664"/>
      <c r="H171" s="664"/>
      <c r="I171" s="664"/>
      <c r="J171" s="664">
        <v>1</v>
      </c>
      <c r="K171" s="664">
        <v>2066.3000000000002</v>
      </c>
      <c r="L171" s="664"/>
      <c r="M171" s="664">
        <v>2066.3000000000002</v>
      </c>
      <c r="N171" s="664">
        <v>1</v>
      </c>
      <c r="O171" s="664">
        <v>2066.3000000000002</v>
      </c>
      <c r="P171" s="677"/>
      <c r="Q171" s="665">
        <v>2066.3000000000002</v>
      </c>
    </row>
    <row r="172" spans="1:17" ht="14.4" customHeight="1" x14ac:dyDescent="0.3">
      <c r="A172" s="660" t="s">
        <v>5264</v>
      </c>
      <c r="B172" s="661" t="s">
        <v>4976</v>
      </c>
      <c r="C172" s="661" t="s">
        <v>4630</v>
      </c>
      <c r="D172" s="661" t="s">
        <v>5294</v>
      </c>
      <c r="E172" s="661" t="s">
        <v>5295</v>
      </c>
      <c r="F172" s="664">
        <v>2</v>
      </c>
      <c r="G172" s="664">
        <v>3864.18</v>
      </c>
      <c r="H172" s="664">
        <v>1</v>
      </c>
      <c r="I172" s="664">
        <v>1932.09</v>
      </c>
      <c r="J172" s="664"/>
      <c r="K172" s="664"/>
      <c r="L172" s="664"/>
      <c r="M172" s="664"/>
      <c r="N172" s="664">
        <v>1</v>
      </c>
      <c r="O172" s="664">
        <v>1932.09</v>
      </c>
      <c r="P172" s="677">
        <v>0.5</v>
      </c>
      <c r="Q172" s="665">
        <v>1932.09</v>
      </c>
    </row>
    <row r="173" spans="1:17" ht="14.4" customHeight="1" x14ac:dyDescent="0.3">
      <c r="A173" s="660" t="s">
        <v>5264</v>
      </c>
      <c r="B173" s="661" t="s">
        <v>4976</v>
      </c>
      <c r="C173" s="661" t="s">
        <v>4630</v>
      </c>
      <c r="D173" s="661" t="s">
        <v>5296</v>
      </c>
      <c r="E173" s="661" t="s">
        <v>5297</v>
      </c>
      <c r="F173" s="664">
        <v>2</v>
      </c>
      <c r="G173" s="664">
        <v>2055.52</v>
      </c>
      <c r="H173" s="664">
        <v>1</v>
      </c>
      <c r="I173" s="664">
        <v>1027.76</v>
      </c>
      <c r="J173" s="664"/>
      <c r="K173" s="664"/>
      <c r="L173" s="664"/>
      <c r="M173" s="664"/>
      <c r="N173" s="664"/>
      <c r="O173" s="664"/>
      <c r="P173" s="677"/>
      <c r="Q173" s="665"/>
    </row>
    <row r="174" spans="1:17" ht="14.4" customHeight="1" x14ac:dyDescent="0.3">
      <c r="A174" s="660" t="s">
        <v>5264</v>
      </c>
      <c r="B174" s="661" t="s">
        <v>4976</v>
      </c>
      <c r="C174" s="661" t="s">
        <v>4630</v>
      </c>
      <c r="D174" s="661" t="s">
        <v>5298</v>
      </c>
      <c r="E174" s="661" t="s">
        <v>5297</v>
      </c>
      <c r="F174" s="664"/>
      <c r="G174" s="664"/>
      <c r="H174" s="664"/>
      <c r="I174" s="664"/>
      <c r="J174" s="664">
        <v>2</v>
      </c>
      <c r="K174" s="664">
        <v>4283.7</v>
      </c>
      <c r="L174" s="664"/>
      <c r="M174" s="664">
        <v>2141.85</v>
      </c>
      <c r="N174" s="664">
        <v>4</v>
      </c>
      <c r="O174" s="664">
        <v>8567.4</v>
      </c>
      <c r="P174" s="677"/>
      <c r="Q174" s="665">
        <v>2141.85</v>
      </c>
    </row>
    <row r="175" spans="1:17" ht="14.4" customHeight="1" x14ac:dyDescent="0.3">
      <c r="A175" s="660" t="s">
        <v>5264</v>
      </c>
      <c r="B175" s="661" t="s">
        <v>4976</v>
      </c>
      <c r="C175" s="661" t="s">
        <v>4630</v>
      </c>
      <c r="D175" s="661" t="s">
        <v>5299</v>
      </c>
      <c r="E175" s="661" t="s">
        <v>5300</v>
      </c>
      <c r="F175" s="664">
        <v>2</v>
      </c>
      <c r="G175" s="664">
        <v>6006.76</v>
      </c>
      <c r="H175" s="664">
        <v>1</v>
      </c>
      <c r="I175" s="664">
        <v>3003.38</v>
      </c>
      <c r="J175" s="664">
        <v>1</v>
      </c>
      <c r="K175" s="664">
        <v>3003.38</v>
      </c>
      <c r="L175" s="664">
        <v>0.5</v>
      </c>
      <c r="M175" s="664">
        <v>3003.38</v>
      </c>
      <c r="N175" s="664">
        <v>1</v>
      </c>
      <c r="O175" s="664">
        <v>3003.38</v>
      </c>
      <c r="P175" s="677">
        <v>0.5</v>
      </c>
      <c r="Q175" s="665">
        <v>3003.38</v>
      </c>
    </row>
    <row r="176" spans="1:17" ht="14.4" customHeight="1" x14ac:dyDescent="0.3">
      <c r="A176" s="660" t="s">
        <v>5264</v>
      </c>
      <c r="B176" s="661" t="s">
        <v>4976</v>
      </c>
      <c r="C176" s="661" t="s">
        <v>4630</v>
      </c>
      <c r="D176" s="661" t="s">
        <v>5301</v>
      </c>
      <c r="E176" s="661" t="s">
        <v>5302</v>
      </c>
      <c r="F176" s="664">
        <v>2</v>
      </c>
      <c r="G176" s="664">
        <v>4597.9399999999996</v>
      </c>
      <c r="H176" s="664">
        <v>1</v>
      </c>
      <c r="I176" s="664">
        <v>2298.9699999999998</v>
      </c>
      <c r="J176" s="664"/>
      <c r="K176" s="664"/>
      <c r="L176" s="664"/>
      <c r="M176" s="664"/>
      <c r="N176" s="664"/>
      <c r="O176" s="664"/>
      <c r="P176" s="677"/>
      <c r="Q176" s="665"/>
    </row>
    <row r="177" spans="1:17" ht="14.4" customHeight="1" x14ac:dyDescent="0.3">
      <c r="A177" s="660" t="s">
        <v>5264</v>
      </c>
      <c r="B177" s="661" t="s">
        <v>4976</v>
      </c>
      <c r="C177" s="661" t="s">
        <v>4630</v>
      </c>
      <c r="D177" s="661" t="s">
        <v>5303</v>
      </c>
      <c r="E177" s="661" t="s">
        <v>5304</v>
      </c>
      <c r="F177" s="664"/>
      <c r="G177" s="664"/>
      <c r="H177" s="664"/>
      <c r="I177" s="664"/>
      <c r="J177" s="664">
        <v>5</v>
      </c>
      <c r="K177" s="664">
        <v>20689.450000000004</v>
      </c>
      <c r="L177" s="664"/>
      <c r="M177" s="664">
        <v>4137.8900000000012</v>
      </c>
      <c r="N177" s="664">
        <v>5</v>
      </c>
      <c r="O177" s="664">
        <v>20689.45</v>
      </c>
      <c r="P177" s="677"/>
      <c r="Q177" s="665">
        <v>4137.8900000000003</v>
      </c>
    </row>
    <row r="178" spans="1:17" ht="14.4" customHeight="1" x14ac:dyDescent="0.3">
      <c r="A178" s="660" t="s">
        <v>5264</v>
      </c>
      <c r="B178" s="661" t="s">
        <v>4976</v>
      </c>
      <c r="C178" s="661" t="s">
        <v>4630</v>
      </c>
      <c r="D178" s="661" t="s">
        <v>5305</v>
      </c>
      <c r="E178" s="661" t="s">
        <v>5306</v>
      </c>
      <c r="F178" s="664"/>
      <c r="G178" s="664"/>
      <c r="H178" s="664"/>
      <c r="I178" s="664"/>
      <c r="J178" s="664">
        <v>1</v>
      </c>
      <c r="K178" s="664">
        <v>17073.05</v>
      </c>
      <c r="L178" s="664"/>
      <c r="M178" s="664">
        <v>17073.05</v>
      </c>
      <c r="N178" s="664"/>
      <c r="O178" s="664"/>
      <c r="P178" s="677"/>
      <c r="Q178" s="665"/>
    </row>
    <row r="179" spans="1:17" ht="14.4" customHeight="1" x14ac:dyDescent="0.3">
      <c r="A179" s="660" t="s">
        <v>5264</v>
      </c>
      <c r="B179" s="661" t="s">
        <v>4976</v>
      </c>
      <c r="C179" s="661" t="s">
        <v>4630</v>
      </c>
      <c r="D179" s="661" t="s">
        <v>5307</v>
      </c>
      <c r="E179" s="661" t="s">
        <v>5308</v>
      </c>
      <c r="F179" s="664">
        <v>4</v>
      </c>
      <c r="G179" s="664">
        <v>4011.2</v>
      </c>
      <c r="H179" s="664">
        <v>1</v>
      </c>
      <c r="I179" s="664">
        <v>1002.8</v>
      </c>
      <c r="J179" s="664">
        <v>1</v>
      </c>
      <c r="K179" s="664">
        <v>1002.8</v>
      </c>
      <c r="L179" s="664">
        <v>0.25</v>
      </c>
      <c r="M179" s="664">
        <v>1002.8</v>
      </c>
      <c r="N179" s="664">
        <v>1</v>
      </c>
      <c r="O179" s="664">
        <v>1002.8</v>
      </c>
      <c r="P179" s="677">
        <v>0.25</v>
      </c>
      <c r="Q179" s="665">
        <v>1002.8</v>
      </c>
    </row>
    <row r="180" spans="1:17" ht="14.4" customHeight="1" x14ac:dyDescent="0.3">
      <c r="A180" s="660" t="s">
        <v>5264</v>
      </c>
      <c r="B180" s="661" t="s">
        <v>4976</v>
      </c>
      <c r="C180" s="661" t="s">
        <v>4630</v>
      </c>
      <c r="D180" s="661" t="s">
        <v>5309</v>
      </c>
      <c r="E180" s="661" t="s">
        <v>5310</v>
      </c>
      <c r="F180" s="664"/>
      <c r="G180" s="664"/>
      <c r="H180" s="664"/>
      <c r="I180" s="664"/>
      <c r="J180" s="664">
        <v>1</v>
      </c>
      <c r="K180" s="664">
        <v>7650</v>
      </c>
      <c r="L180" s="664"/>
      <c r="M180" s="664">
        <v>7650</v>
      </c>
      <c r="N180" s="664">
        <v>1</v>
      </c>
      <c r="O180" s="664">
        <v>7650</v>
      </c>
      <c r="P180" s="677"/>
      <c r="Q180" s="665">
        <v>7650</v>
      </c>
    </row>
    <row r="181" spans="1:17" ht="14.4" customHeight="1" x14ac:dyDescent="0.3">
      <c r="A181" s="660" t="s">
        <v>5264</v>
      </c>
      <c r="B181" s="661" t="s">
        <v>4976</v>
      </c>
      <c r="C181" s="661" t="s">
        <v>4630</v>
      </c>
      <c r="D181" s="661" t="s">
        <v>5311</v>
      </c>
      <c r="E181" s="661" t="s">
        <v>5312</v>
      </c>
      <c r="F181" s="664">
        <v>2</v>
      </c>
      <c r="G181" s="664">
        <v>4341.9399999999996</v>
      </c>
      <c r="H181" s="664">
        <v>1</v>
      </c>
      <c r="I181" s="664">
        <v>2170.9699999999998</v>
      </c>
      <c r="J181" s="664">
        <v>1</v>
      </c>
      <c r="K181" s="664">
        <v>2170.9699999999998</v>
      </c>
      <c r="L181" s="664">
        <v>0.5</v>
      </c>
      <c r="M181" s="664">
        <v>2170.9699999999998</v>
      </c>
      <c r="N181" s="664">
        <v>1</v>
      </c>
      <c r="O181" s="664">
        <v>2170.9699999999998</v>
      </c>
      <c r="P181" s="677">
        <v>0.5</v>
      </c>
      <c r="Q181" s="665">
        <v>2170.9699999999998</v>
      </c>
    </row>
    <row r="182" spans="1:17" ht="14.4" customHeight="1" x14ac:dyDescent="0.3">
      <c r="A182" s="660" t="s">
        <v>5264</v>
      </c>
      <c r="B182" s="661" t="s">
        <v>4976</v>
      </c>
      <c r="C182" s="661" t="s">
        <v>4630</v>
      </c>
      <c r="D182" s="661" t="s">
        <v>5313</v>
      </c>
      <c r="E182" s="661" t="s">
        <v>5314</v>
      </c>
      <c r="F182" s="664">
        <v>2</v>
      </c>
      <c r="G182" s="664">
        <v>1594</v>
      </c>
      <c r="H182" s="664">
        <v>1</v>
      </c>
      <c r="I182" s="664">
        <v>797</v>
      </c>
      <c r="J182" s="664"/>
      <c r="K182" s="664"/>
      <c r="L182" s="664"/>
      <c r="M182" s="664"/>
      <c r="N182" s="664"/>
      <c r="O182" s="664"/>
      <c r="P182" s="677"/>
      <c r="Q182" s="665"/>
    </row>
    <row r="183" spans="1:17" ht="14.4" customHeight="1" x14ac:dyDescent="0.3">
      <c r="A183" s="660" t="s">
        <v>5264</v>
      </c>
      <c r="B183" s="661" t="s">
        <v>4976</v>
      </c>
      <c r="C183" s="661" t="s">
        <v>4630</v>
      </c>
      <c r="D183" s="661" t="s">
        <v>5315</v>
      </c>
      <c r="E183" s="661" t="s">
        <v>5316</v>
      </c>
      <c r="F183" s="664">
        <v>2</v>
      </c>
      <c r="G183" s="664">
        <v>10518.46</v>
      </c>
      <c r="H183" s="664">
        <v>1</v>
      </c>
      <c r="I183" s="664">
        <v>5259.23</v>
      </c>
      <c r="J183" s="664"/>
      <c r="K183" s="664"/>
      <c r="L183" s="664"/>
      <c r="M183" s="664"/>
      <c r="N183" s="664">
        <v>1</v>
      </c>
      <c r="O183" s="664">
        <v>5259.23</v>
      </c>
      <c r="P183" s="677">
        <v>0.5</v>
      </c>
      <c r="Q183" s="665">
        <v>5259.23</v>
      </c>
    </row>
    <row r="184" spans="1:17" ht="14.4" customHeight="1" x14ac:dyDescent="0.3">
      <c r="A184" s="660" t="s">
        <v>5264</v>
      </c>
      <c r="B184" s="661" t="s">
        <v>4976</v>
      </c>
      <c r="C184" s="661" t="s">
        <v>4630</v>
      </c>
      <c r="D184" s="661" t="s">
        <v>5317</v>
      </c>
      <c r="E184" s="661" t="s">
        <v>5318</v>
      </c>
      <c r="F184" s="664">
        <v>3</v>
      </c>
      <c r="G184" s="664">
        <v>1816.9499999999998</v>
      </c>
      <c r="H184" s="664">
        <v>1</v>
      </c>
      <c r="I184" s="664">
        <v>605.65</v>
      </c>
      <c r="J184" s="664">
        <v>2</v>
      </c>
      <c r="K184" s="664">
        <v>1211.3</v>
      </c>
      <c r="L184" s="664">
        <v>0.66666666666666674</v>
      </c>
      <c r="M184" s="664">
        <v>605.65</v>
      </c>
      <c r="N184" s="664">
        <v>1</v>
      </c>
      <c r="O184" s="664">
        <v>605.65</v>
      </c>
      <c r="P184" s="677">
        <v>0.33333333333333337</v>
      </c>
      <c r="Q184" s="665">
        <v>605.65</v>
      </c>
    </row>
    <row r="185" spans="1:17" ht="14.4" customHeight="1" x14ac:dyDescent="0.3">
      <c r="A185" s="660" t="s">
        <v>5264</v>
      </c>
      <c r="B185" s="661" t="s">
        <v>4976</v>
      </c>
      <c r="C185" s="661" t="s">
        <v>4630</v>
      </c>
      <c r="D185" s="661" t="s">
        <v>5319</v>
      </c>
      <c r="E185" s="661" t="s">
        <v>5320</v>
      </c>
      <c r="F185" s="664"/>
      <c r="G185" s="664"/>
      <c r="H185" s="664"/>
      <c r="I185" s="664"/>
      <c r="J185" s="664">
        <v>1</v>
      </c>
      <c r="K185" s="664">
        <v>831.16</v>
      </c>
      <c r="L185" s="664"/>
      <c r="M185" s="664">
        <v>831.16</v>
      </c>
      <c r="N185" s="664"/>
      <c r="O185" s="664"/>
      <c r="P185" s="677"/>
      <c r="Q185" s="665"/>
    </row>
    <row r="186" spans="1:17" ht="14.4" customHeight="1" x14ac:dyDescent="0.3">
      <c r="A186" s="660" t="s">
        <v>5264</v>
      </c>
      <c r="B186" s="661" t="s">
        <v>4976</v>
      </c>
      <c r="C186" s="661" t="s">
        <v>4630</v>
      </c>
      <c r="D186" s="661" t="s">
        <v>5321</v>
      </c>
      <c r="E186" s="661" t="s">
        <v>5320</v>
      </c>
      <c r="F186" s="664">
        <v>4</v>
      </c>
      <c r="G186" s="664">
        <v>3552.24</v>
      </c>
      <c r="H186" s="664">
        <v>1</v>
      </c>
      <c r="I186" s="664">
        <v>888.06</v>
      </c>
      <c r="J186" s="664">
        <v>1</v>
      </c>
      <c r="K186" s="664">
        <v>888.06</v>
      </c>
      <c r="L186" s="664">
        <v>0.25</v>
      </c>
      <c r="M186" s="664">
        <v>888.06</v>
      </c>
      <c r="N186" s="664">
        <v>3</v>
      </c>
      <c r="O186" s="664">
        <v>2664.18</v>
      </c>
      <c r="P186" s="677">
        <v>0.75</v>
      </c>
      <c r="Q186" s="665">
        <v>888.06</v>
      </c>
    </row>
    <row r="187" spans="1:17" ht="14.4" customHeight="1" x14ac:dyDescent="0.3">
      <c r="A187" s="660" t="s">
        <v>5264</v>
      </c>
      <c r="B187" s="661" t="s">
        <v>4976</v>
      </c>
      <c r="C187" s="661" t="s">
        <v>4630</v>
      </c>
      <c r="D187" s="661" t="s">
        <v>5322</v>
      </c>
      <c r="E187" s="661" t="s">
        <v>5323</v>
      </c>
      <c r="F187" s="664"/>
      <c r="G187" s="664"/>
      <c r="H187" s="664"/>
      <c r="I187" s="664"/>
      <c r="J187" s="664">
        <v>1</v>
      </c>
      <c r="K187" s="664">
        <v>888.06</v>
      </c>
      <c r="L187" s="664"/>
      <c r="M187" s="664">
        <v>888.06</v>
      </c>
      <c r="N187" s="664">
        <v>1</v>
      </c>
      <c r="O187" s="664">
        <v>888.06</v>
      </c>
      <c r="P187" s="677"/>
      <c r="Q187" s="665">
        <v>888.06</v>
      </c>
    </row>
    <row r="188" spans="1:17" ht="14.4" customHeight="1" x14ac:dyDescent="0.3">
      <c r="A188" s="660" t="s">
        <v>5264</v>
      </c>
      <c r="B188" s="661" t="s">
        <v>4976</v>
      </c>
      <c r="C188" s="661" t="s">
        <v>4630</v>
      </c>
      <c r="D188" s="661" t="s">
        <v>5324</v>
      </c>
      <c r="E188" s="661" t="s">
        <v>5325</v>
      </c>
      <c r="F188" s="664"/>
      <c r="G188" s="664"/>
      <c r="H188" s="664"/>
      <c r="I188" s="664"/>
      <c r="J188" s="664"/>
      <c r="K188" s="664"/>
      <c r="L188" s="664"/>
      <c r="M188" s="664"/>
      <c r="N188" s="664">
        <v>1</v>
      </c>
      <c r="O188" s="664">
        <v>831.16</v>
      </c>
      <c r="P188" s="677"/>
      <c r="Q188" s="665">
        <v>831.16</v>
      </c>
    </row>
    <row r="189" spans="1:17" ht="14.4" customHeight="1" x14ac:dyDescent="0.3">
      <c r="A189" s="660" t="s">
        <v>5264</v>
      </c>
      <c r="B189" s="661" t="s">
        <v>4976</v>
      </c>
      <c r="C189" s="661" t="s">
        <v>4630</v>
      </c>
      <c r="D189" s="661" t="s">
        <v>5326</v>
      </c>
      <c r="E189" s="661" t="s">
        <v>5327</v>
      </c>
      <c r="F189" s="664">
        <v>10</v>
      </c>
      <c r="G189" s="664">
        <v>38988</v>
      </c>
      <c r="H189" s="664">
        <v>1</v>
      </c>
      <c r="I189" s="664">
        <v>3898.8</v>
      </c>
      <c r="J189" s="664"/>
      <c r="K189" s="664"/>
      <c r="L189" s="664"/>
      <c r="M189" s="664"/>
      <c r="N189" s="664"/>
      <c r="O189" s="664"/>
      <c r="P189" s="677"/>
      <c r="Q189" s="665"/>
    </row>
    <row r="190" spans="1:17" ht="14.4" customHeight="1" x14ac:dyDescent="0.3">
      <c r="A190" s="660" t="s">
        <v>5264</v>
      </c>
      <c r="B190" s="661" t="s">
        <v>4976</v>
      </c>
      <c r="C190" s="661" t="s">
        <v>4630</v>
      </c>
      <c r="D190" s="661" t="s">
        <v>5328</v>
      </c>
      <c r="E190" s="661" t="s">
        <v>5329</v>
      </c>
      <c r="F190" s="664"/>
      <c r="G190" s="664"/>
      <c r="H190" s="664"/>
      <c r="I190" s="664"/>
      <c r="J190" s="664">
        <v>1</v>
      </c>
      <c r="K190" s="664">
        <v>1472.88</v>
      </c>
      <c r="L190" s="664"/>
      <c r="M190" s="664">
        <v>1472.88</v>
      </c>
      <c r="N190" s="664"/>
      <c r="O190" s="664"/>
      <c r="P190" s="677"/>
      <c r="Q190" s="665"/>
    </row>
    <row r="191" spans="1:17" ht="14.4" customHeight="1" x14ac:dyDescent="0.3">
      <c r="A191" s="660" t="s">
        <v>5264</v>
      </c>
      <c r="B191" s="661" t="s">
        <v>4976</v>
      </c>
      <c r="C191" s="661" t="s">
        <v>4630</v>
      </c>
      <c r="D191" s="661" t="s">
        <v>5330</v>
      </c>
      <c r="E191" s="661" t="s">
        <v>5331</v>
      </c>
      <c r="F191" s="664"/>
      <c r="G191" s="664"/>
      <c r="H191" s="664"/>
      <c r="I191" s="664"/>
      <c r="J191" s="664">
        <v>2</v>
      </c>
      <c r="K191" s="664">
        <v>2611.64</v>
      </c>
      <c r="L191" s="664"/>
      <c r="M191" s="664">
        <v>1305.82</v>
      </c>
      <c r="N191" s="664">
        <v>1</v>
      </c>
      <c r="O191" s="664">
        <v>1146.33</v>
      </c>
      <c r="P191" s="677"/>
      <c r="Q191" s="665">
        <v>1146.33</v>
      </c>
    </row>
    <row r="192" spans="1:17" ht="14.4" customHeight="1" x14ac:dyDescent="0.3">
      <c r="A192" s="660" t="s">
        <v>5264</v>
      </c>
      <c r="B192" s="661" t="s">
        <v>4976</v>
      </c>
      <c r="C192" s="661" t="s">
        <v>4630</v>
      </c>
      <c r="D192" s="661" t="s">
        <v>5332</v>
      </c>
      <c r="E192" s="661" t="s">
        <v>5333</v>
      </c>
      <c r="F192" s="664">
        <v>3</v>
      </c>
      <c r="G192" s="664">
        <v>1077.3000000000002</v>
      </c>
      <c r="H192" s="664">
        <v>1</v>
      </c>
      <c r="I192" s="664">
        <v>359.10000000000008</v>
      </c>
      <c r="J192" s="664">
        <v>1</v>
      </c>
      <c r="K192" s="664">
        <v>359.1</v>
      </c>
      <c r="L192" s="664">
        <v>0.33333333333333331</v>
      </c>
      <c r="M192" s="664">
        <v>359.1</v>
      </c>
      <c r="N192" s="664">
        <v>3</v>
      </c>
      <c r="O192" s="664">
        <v>1077.3000000000002</v>
      </c>
      <c r="P192" s="677">
        <v>1</v>
      </c>
      <c r="Q192" s="665">
        <v>359.10000000000008</v>
      </c>
    </row>
    <row r="193" spans="1:17" ht="14.4" customHeight="1" x14ac:dyDescent="0.3">
      <c r="A193" s="660" t="s">
        <v>5264</v>
      </c>
      <c r="B193" s="661" t="s">
        <v>4976</v>
      </c>
      <c r="C193" s="661" t="s">
        <v>4630</v>
      </c>
      <c r="D193" s="661" t="s">
        <v>5334</v>
      </c>
      <c r="E193" s="661" t="s">
        <v>5335</v>
      </c>
      <c r="F193" s="664">
        <v>2</v>
      </c>
      <c r="G193" s="664">
        <v>1787.8</v>
      </c>
      <c r="H193" s="664">
        <v>1</v>
      </c>
      <c r="I193" s="664">
        <v>893.9</v>
      </c>
      <c r="J193" s="664">
        <v>6</v>
      </c>
      <c r="K193" s="664">
        <v>5363.4</v>
      </c>
      <c r="L193" s="664">
        <v>3</v>
      </c>
      <c r="M193" s="664">
        <v>893.9</v>
      </c>
      <c r="N193" s="664">
        <v>2</v>
      </c>
      <c r="O193" s="664">
        <v>1787.8</v>
      </c>
      <c r="P193" s="677">
        <v>1</v>
      </c>
      <c r="Q193" s="665">
        <v>893.9</v>
      </c>
    </row>
    <row r="194" spans="1:17" ht="14.4" customHeight="1" x14ac:dyDescent="0.3">
      <c r="A194" s="660" t="s">
        <v>5264</v>
      </c>
      <c r="B194" s="661" t="s">
        <v>4976</v>
      </c>
      <c r="C194" s="661" t="s">
        <v>4630</v>
      </c>
      <c r="D194" s="661" t="s">
        <v>5336</v>
      </c>
      <c r="E194" s="661" t="s">
        <v>5337</v>
      </c>
      <c r="F194" s="664">
        <v>1</v>
      </c>
      <c r="G194" s="664">
        <v>893.9</v>
      </c>
      <c r="H194" s="664">
        <v>1</v>
      </c>
      <c r="I194" s="664">
        <v>893.9</v>
      </c>
      <c r="J194" s="664">
        <v>2</v>
      </c>
      <c r="K194" s="664">
        <v>1787.8</v>
      </c>
      <c r="L194" s="664">
        <v>2</v>
      </c>
      <c r="M194" s="664">
        <v>893.9</v>
      </c>
      <c r="N194" s="664"/>
      <c r="O194" s="664"/>
      <c r="P194" s="677"/>
      <c r="Q194" s="665"/>
    </row>
    <row r="195" spans="1:17" ht="14.4" customHeight="1" x14ac:dyDescent="0.3">
      <c r="A195" s="660" t="s">
        <v>5264</v>
      </c>
      <c r="B195" s="661" t="s">
        <v>4976</v>
      </c>
      <c r="C195" s="661" t="s">
        <v>4630</v>
      </c>
      <c r="D195" s="661" t="s">
        <v>5338</v>
      </c>
      <c r="E195" s="661" t="s">
        <v>5339</v>
      </c>
      <c r="F195" s="664">
        <v>3</v>
      </c>
      <c r="G195" s="664">
        <v>50495.069999999992</v>
      </c>
      <c r="H195" s="664">
        <v>1</v>
      </c>
      <c r="I195" s="664">
        <v>16831.689999999999</v>
      </c>
      <c r="J195" s="664"/>
      <c r="K195" s="664"/>
      <c r="L195" s="664"/>
      <c r="M195" s="664"/>
      <c r="N195" s="664">
        <v>1</v>
      </c>
      <c r="O195" s="664">
        <v>16831.689999999999</v>
      </c>
      <c r="P195" s="677">
        <v>0.33333333333333337</v>
      </c>
      <c r="Q195" s="665">
        <v>16831.689999999999</v>
      </c>
    </row>
    <row r="196" spans="1:17" ht="14.4" customHeight="1" x14ac:dyDescent="0.3">
      <c r="A196" s="660" t="s">
        <v>5264</v>
      </c>
      <c r="B196" s="661" t="s">
        <v>4976</v>
      </c>
      <c r="C196" s="661" t="s">
        <v>4630</v>
      </c>
      <c r="D196" s="661" t="s">
        <v>5340</v>
      </c>
      <c r="E196" s="661" t="s">
        <v>5341</v>
      </c>
      <c r="F196" s="664">
        <v>1</v>
      </c>
      <c r="G196" s="664">
        <v>5200.68</v>
      </c>
      <c r="H196" s="664">
        <v>1</v>
      </c>
      <c r="I196" s="664">
        <v>5200.68</v>
      </c>
      <c r="J196" s="664">
        <v>1</v>
      </c>
      <c r="K196" s="664">
        <v>5200.68</v>
      </c>
      <c r="L196" s="664">
        <v>1</v>
      </c>
      <c r="M196" s="664">
        <v>5200.68</v>
      </c>
      <c r="N196" s="664"/>
      <c r="O196" s="664"/>
      <c r="P196" s="677"/>
      <c r="Q196" s="665"/>
    </row>
    <row r="197" spans="1:17" ht="14.4" customHeight="1" x14ac:dyDescent="0.3">
      <c r="A197" s="660" t="s">
        <v>5264</v>
      </c>
      <c r="B197" s="661" t="s">
        <v>4976</v>
      </c>
      <c r="C197" s="661" t="s">
        <v>4630</v>
      </c>
      <c r="D197" s="661" t="s">
        <v>5342</v>
      </c>
      <c r="E197" s="661" t="s">
        <v>5343</v>
      </c>
      <c r="F197" s="664">
        <v>1</v>
      </c>
      <c r="G197" s="664">
        <v>6587.13</v>
      </c>
      <c r="H197" s="664">
        <v>1</v>
      </c>
      <c r="I197" s="664">
        <v>6587.13</v>
      </c>
      <c r="J197" s="664">
        <v>1</v>
      </c>
      <c r="K197" s="664">
        <v>6587.13</v>
      </c>
      <c r="L197" s="664">
        <v>1</v>
      </c>
      <c r="M197" s="664">
        <v>6587.13</v>
      </c>
      <c r="N197" s="664">
        <v>1</v>
      </c>
      <c r="O197" s="664">
        <v>6587.13</v>
      </c>
      <c r="P197" s="677">
        <v>1</v>
      </c>
      <c r="Q197" s="665">
        <v>6587.13</v>
      </c>
    </row>
    <row r="198" spans="1:17" ht="14.4" customHeight="1" x14ac:dyDescent="0.3">
      <c r="A198" s="660" t="s">
        <v>5264</v>
      </c>
      <c r="B198" s="661" t="s">
        <v>4976</v>
      </c>
      <c r="C198" s="661" t="s">
        <v>4630</v>
      </c>
      <c r="D198" s="661" t="s">
        <v>5344</v>
      </c>
      <c r="E198" s="661" t="s">
        <v>5345</v>
      </c>
      <c r="F198" s="664">
        <v>1</v>
      </c>
      <c r="G198" s="664">
        <v>9327.6</v>
      </c>
      <c r="H198" s="664">
        <v>1</v>
      </c>
      <c r="I198" s="664">
        <v>9327.6</v>
      </c>
      <c r="J198" s="664"/>
      <c r="K198" s="664"/>
      <c r="L198" s="664"/>
      <c r="M198" s="664"/>
      <c r="N198" s="664"/>
      <c r="O198" s="664"/>
      <c r="P198" s="677"/>
      <c r="Q198" s="665"/>
    </row>
    <row r="199" spans="1:17" ht="14.4" customHeight="1" x14ac:dyDescent="0.3">
      <c r="A199" s="660" t="s">
        <v>5264</v>
      </c>
      <c r="B199" s="661" t="s">
        <v>4976</v>
      </c>
      <c r="C199" s="661" t="s">
        <v>4630</v>
      </c>
      <c r="D199" s="661" t="s">
        <v>5346</v>
      </c>
      <c r="E199" s="661" t="s">
        <v>5347</v>
      </c>
      <c r="F199" s="664"/>
      <c r="G199" s="664"/>
      <c r="H199" s="664"/>
      <c r="I199" s="664"/>
      <c r="J199" s="664">
        <v>1</v>
      </c>
      <c r="K199" s="664">
        <v>15954.82</v>
      </c>
      <c r="L199" s="664"/>
      <c r="M199" s="664">
        <v>15954.82</v>
      </c>
      <c r="N199" s="664"/>
      <c r="O199" s="664"/>
      <c r="P199" s="677"/>
      <c r="Q199" s="665"/>
    </row>
    <row r="200" spans="1:17" ht="14.4" customHeight="1" x14ac:dyDescent="0.3">
      <c r="A200" s="660" t="s">
        <v>5264</v>
      </c>
      <c r="B200" s="661" t="s">
        <v>4976</v>
      </c>
      <c r="C200" s="661" t="s">
        <v>4630</v>
      </c>
      <c r="D200" s="661" t="s">
        <v>5348</v>
      </c>
      <c r="E200" s="661" t="s">
        <v>5349</v>
      </c>
      <c r="F200" s="664"/>
      <c r="G200" s="664"/>
      <c r="H200" s="664"/>
      <c r="I200" s="664"/>
      <c r="J200" s="664">
        <v>1</v>
      </c>
      <c r="K200" s="664">
        <v>23556.23</v>
      </c>
      <c r="L200" s="664"/>
      <c r="M200" s="664">
        <v>23556.23</v>
      </c>
      <c r="N200" s="664"/>
      <c r="O200" s="664"/>
      <c r="P200" s="677"/>
      <c r="Q200" s="665"/>
    </row>
    <row r="201" spans="1:17" ht="14.4" customHeight="1" x14ac:dyDescent="0.3">
      <c r="A201" s="660" t="s">
        <v>5264</v>
      </c>
      <c r="B201" s="661" t="s">
        <v>4976</v>
      </c>
      <c r="C201" s="661" t="s">
        <v>4630</v>
      </c>
      <c r="D201" s="661" t="s">
        <v>5350</v>
      </c>
      <c r="E201" s="661" t="s">
        <v>5351</v>
      </c>
      <c r="F201" s="664"/>
      <c r="G201" s="664"/>
      <c r="H201" s="664"/>
      <c r="I201" s="664"/>
      <c r="J201" s="664"/>
      <c r="K201" s="664"/>
      <c r="L201" s="664"/>
      <c r="M201" s="664"/>
      <c r="N201" s="664">
        <v>1</v>
      </c>
      <c r="O201" s="664">
        <v>20319.98</v>
      </c>
      <c r="P201" s="677"/>
      <c r="Q201" s="665">
        <v>20319.98</v>
      </c>
    </row>
    <row r="202" spans="1:17" ht="14.4" customHeight="1" x14ac:dyDescent="0.3">
      <c r="A202" s="660" t="s">
        <v>5264</v>
      </c>
      <c r="B202" s="661" t="s">
        <v>4976</v>
      </c>
      <c r="C202" s="661" t="s">
        <v>4637</v>
      </c>
      <c r="D202" s="661" t="s">
        <v>5352</v>
      </c>
      <c r="E202" s="661" t="s">
        <v>5353</v>
      </c>
      <c r="F202" s="664"/>
      <c r="G202" s="664"/>
      <c r="H202" s="664"/>
      <c r="I202" s="664"/>
      <c r="J202" s="664">
        <v>1</v>
      </c>
      <c r="K202" s="664">
        <v>205</v>
      </c>
      <c r="L202" s="664"/>
      <c r="M202" s="664">
        <v>205</v>
      </c>
      <c r="N202" s="664">
        <v>1</v>
      </c>
      <c r="O202" s="664">
        <v>207</v>
      </c>
      <c r="P202" s="677"/>
      <c r="Q202" s="665">
        <v>207</v>
      </c>
    </row>
    <row r="203" spans="1:17" ht="14.4" customHeight="1" x14ac:dyDescent="0.3">
      <c r="A203" s="660" t="s">
        <v>5264</v>
      </c>
      <c r="B203" s="661" t="s">
        <v>4976</v>
      </c>
      <c r="C203" s="661" t="s">
        <v>4637</v>
      </c>
      <c r="D203" s="661" t="s">
        <v>5354</v>
      </c>
      <c r="E203" s="661" t="s">
        <v>5355</v>
      </c>
      <c r="F203" s="664">
        <v>7</v>
      </c>
      <c r="G203" s="664">
        <v>1274</v>
      </c>
      <c r="H203" s="664">
        <v>1</v>
      </c>
      <c r="I203" s="664">
        <v>182</v>
      </c>
      <c r="J203" s="664">
        <v>9</v>
      </c>
      <c r="K203" s="664">
        <v>1638</v>
      </c>
      <c r="L203" s="664">
        <v>1.2857142857142858</v>
      </c>
      <c r="M203" s="664">
        <v>182</v>
      </c>
      <c r="N203" s="664">
        <v>8</v>
      </c>
      <c r="O203" s="664">
        <v>1464</v>
      </c>
      <c r="P203" s="677">
        <v>1.1491365777080063</v>
      </c>
      <c r="Q203" s="665">
        <v>183</v>
      </c>
    </row>
    <row r="204" spans="1:17" ht="14.4" customHeight="1" x14ac:dyDescent="0.3">
      <c r="A204" s="660" t="s">
        <v>5264</v>
      </c>
      <c r="B204" s="661" t="s">
        <v>4976</v>
      </c>
      <c r="C204" s="661" t="s">
        <v>4637</v>
      </c>
      <c r="D204" s="661" t="s">
        <v>5356</v>
      </c>
      <c r="E204" s="661" t="s">
        <v>5357</v>
      </c>
      <c r="F204" s="664">
        <v>8</v>
      </c>
      <c r="G204" s="664">
        <v>992</v>
      </c>
      <c r="H204" s="664">
        <v>1</v>
      </c>
      <c r="I204" s="664">
        <v>124</v>
      </c>
      <c r="J204" s="664">
        <v>9</v>
      </c>
      <c r="K204" s="664">
        <v>1116</v>
      </c>
      <c r="L204" s="664">
        <v>1.125</v>
      </c>
      <c r="M204" s="664">
        <v>124</v>
      </c>
      <c r="N204" s="664">
        <v>3</v>
      </c>
      <c r="O204" s="664">
        <v>375</v>
      </c>
      <c r="P204" s="677">
        <v>0.37802419354838712</v>
      </c>
      <c r="Q204" s="665">
        <v>125</v>
      </c>
    </row>
    <row r="205" spans="1:17" ht="14.4" customHeight="1" x14ac:dyDescent="0.3">
      <c r="A205" s="660" t="s">
        <v>5264</v>
      </c>
      <c r="B205" s="661" t="s">
        <v>4976</v>
      </c>
      <c r="C205" s="661" t="s">
        <v>4637</v>
      </c>
      <c r="D205" s="661" t="s">
        <v>5358</v>
      </c>
      <c r="E205" s="661" t="s">
        <v>5359</v>
      </c>
      <c r="F205" s="664">
        <v>3</v>
      </c>
      <c r="G205" s="664">
        <v>651</v>
      </c>
      <c r="H205" s="664">
        <v>1</v>
      </c>
      <c r="I205" s="664">
        <v>217</v>
      </c>
      <c r="J205" s="664"/>
      <c r="K205" s="664"/>
      <c r="L205" s="664"/>
      <c r="M205" s="664"/>
      <c r="N205" s="664">
        <v>6</v>
      </c>
      <c r="O205" s="664">
        <v>1314</v>
      </c>
      <c r="P205" s="677">
        <v>2.0184331797235022</v>
      </c>
      <c r="Q205" s="665">
        <v>219</v>
      </c>
    </row>
    <row r="206" spans="1:17" ht="14.4" customHeight="1" x14ac:dyDescent="0.3">
      <c r="A206" s="660" t="s">
        <v>5264</v>
      </c>
      <c r="B206" s="661" t="s">
        <v>4976</v>
      </c>
      <c r="C206" s="661" t="s">
        <v>4637</v>
      </c>
      <c r="D206" s="661" t="s">
        <v>5360</v>
      </c>
      <c r="E206" s="661" t="s">
        <v>5361</v>
      </c>
      <c r="F206" s="664"/>
      <c r="G206" s="664"/>
      <c r="H206" s="664"/>
      <c r="I206" s="664"/>
      <c r="J206" s="664">
        <v>1</v>
      </c>
      <c r="K206" s="664">
        <v>217</v>
      </c>
      <c r="L206" s="664"/>
      <c r="M206" s="664">
        <v>217</v>
      </c>
      <c r="N206" s="664"/>
      <c r="O206" s="664"/>
      <c r="P206" s="677"/>
      <c r="Q206" s="665"/>
    </row>
    <row r="207" spans="1:17" ht="14.4" customHeight="1" x14ac:dyDescent="0.3">
      <c r="A207" s="660" t="s">
        <v>5264</v>
      </c>
      <c r="B207" s="661" t="s">
        <v>4976</v>
      </c>
      <c r="C207" s="661" t="s">
        <v>4637</v>
      </c>
      <c r="D207" s="661" t="s">
        <v>5362</v>
      </c>
      <c r="E207" s="661" t="s">
        <v>5363</v>
      </c>
      <c r="F207" s="664">
        <v>15</v>
      </c>
      <c r="G207" s="664">
        <v>3285</v>
      </c>
      <c r="H207" s="664">
        <v>1</v>
      </c>
      <c r="I207" s="664">
        <v>219</v>
      </c>
      <c r="J207" s="664">
        <v>9</v>
      </c>
      <c r="K207" s="664">
        <v>1971</v>
      </c>
      <c r="L207" s="664">
        <v>0.6</v>
      </c>
      <c r="M207" s="664">
        <v>219</v>
      </c>
      <c r="N207" s="664">
        <v>26</v>
      </c>
      <c r="O207" s="664">
        <v>5746</v>
      </c>
      <c r="P207" s="677">
        <v>1.7491628614916286</v>
      </c>
      <c r="Q207" s="665">
        <v>221</v>
      </c>
    </row>
    <row r="208" spans="1:17" ht="14.4" customHeight="1" x14ac:dyDescent="0.3">
      <c r="A208" s="660" t="s">
        <v>5264</v>
      </c>
      <c r="B208" s="661" t="s">
        <v>4976</v>
      </c>
      <c r="C208" s="661" t="s">
        <v>4637</v>
      </c>
      <c r="D208" s="661" t="s">
        <v>5364</v>
      </c>
      <c r="E208" s="661" t="s">
        <v>5365</v>
      </c>
      <c r="F208" s="664">
        <v>1</v>
      </c>
      <c r="G208" s="664">
        <v>609</v>
      </c>
      <c r="H208" s="664">
        <v>1</v>
      </c>
      <c r="I208" s="664">
        <v>609</v>
      </c>
      <c r="J208" s="664">
        <v>2</v>
      </c>
      <c r="K208" s="664">
        <v>1218</v>
      </c>
      <c r="L208" s="664">
        <v>2</v>
      </c>
      <c r="M208" s="664">
        <v>609</v>
      </c>
      <c r="N208" s="664">
        <v>1</v>
      </c>
      <c r="O208" s="664">
        <v>613</v>
      </c>
      <c r="P208" s="677">
        <v>1.006568144499179</v>
      </c>
      <c r="Q208" s="665">
        <v>613</v>
      </c>
    </row>
    <row r="209" spans="1:17" ht="14.4" customHeight="1" x14ac:dyDescent="0.3">
      <c r="A209" s="660" t="s">
        <v>5264</v>
      </c>
      <c r="B209" s="661" t="s">
        <v>4976</v>
      </c>
      <c r="C209" s="661" t="s">
        <v>4637</v>
      </c>
      <c r="D209" s="661" t="s">
        <v>4987</v>
      </c>
      <c r="E209" s="661" t="s">
        <v>4988</v>
      </c>
      <c r="F209" s="664">
        <v>12</v>
      </c>
      <c r="G209" s="664">
        <v>3912</v>
      </c>
      <c r="H209" s="664">
        <v>1</v>
      </c>
      <c r="I209" s="664">
        <v>326</v>
      </c>
      <c r="J209" s="664">
        <v>18</v>
      </c>
      <c r="K209" s="664">
        <v>5868</v>
      </c>
      <c r="L209" s="664">
        <v>1.5</v>
      </c>
      <c r="M209" s="664">
        <v>326</v>
      </c>
      <c r="N209" s="664">
        <v>17</v>
      </c>
      <c r="O209" s="664">
        <v>5610</v>
      </c>
      <c r="P209" s="677">
        <v>1.4340490797546013</v>
      </c>
      <c r="Q209" s="665">
        <v>330</v>
      </c>
    </row>
    <row r="210" spans="1:17" ht="14.4" customHeight="1" x14ac:dyDescent="0.3">
      <c r="A210" s="660" t="s">
        <v>5264</v>
      </c>
      <c r="B210" s="661" t="s">
        <v>4976</v>
      </c>
      <c r="C210" s="661" t="s">
        <v>4637</v>
      </c>
      <c r="D210" s="661" t="s">
        <v>5366</v>
      </c>
      <c r="E210" s="661" t="s">
        <v>5367</v>
      </c>
      <c r="F210" s="664">
        <v>4</v>
      </c>
      <c r="G210" s="664">
        <v>16508</v>
      </c>
      <c r="H210" s="664">
        <v>1</v>
      </c>
      <c r="I210" s="664">
        <v>4127</v>
      </c>
      <c r="J210" s="664">
        <v>1</v>
      </c>
      <c r="K210" s="664">
        <v>4127</v>
      </c>
      <c r="L210" s="664">
        <v>0.25</v>
      </c>
      <c r="M210" s="664">
        <v>4127</v>
      </c>
      <c r="N210" s="664">
        <v>2</v>
      </c>
      <c r="O210" s="664">
        <v>8278</v>
      </c>
      <c r="P210" s="677">
        <v>0.5014538405621517</v>
      </c>
      <c r="Q210" s="665">
        <v>4139</v>
      </c>
    </row>
    <row r="211" spans="1:17" ht="14.4" customHeight="1" x14ac:dyDescent="0.3">
      <c r="A211" s="660" t="s">
        <v>5264</v>
      </c>
      <c r="B211" s="661" t="s">
        <v>4976</v>
      </c>
      <c r="C211" s="661" t="s">
        <v>4637</v>
      </c>
      <c r="D211" s="661" t="s">
        <v>5368</v>
      </c>
      <c r="E211" s="661" t="s">
        <v>5369</v>
      </c>
      <c r="F211" s="664"/>
      <c r="G211" s="664"/>
      <c r="H211" s="664"/>
      <c r="I211" s="664"/>
      <c r="J211" s="664"/>
      <c r="K211" s="664"/>
      <c r="L211" s="664"/>
      <c r="M211" s="664"/>
      <c r="N211" s="664">
        <v>4</v>
      </c>
      <c r="O211" s="664">
        <v>1116</v>
      </c>
      <c r="P211" s="677"/>
      <c r="Q211" s="665">
        <v>279</v>
      </c>
    </row>
    <row r="212" spans="1:17" ht="14.4" customHeight="1" x14ac:dyDescent="0.3">
      <c r="A212" s="660" t="s">
        <v>5264</v>
      </c>
      <c r="B212" s="661" t="s">
        <v>4976</v>
      </c>
      <c r="C212" s="661" t="s">
        <v>4637</v>
      </c>
      <c r="D212" s="661" t="s">
        <v>5370</v>
      </c>
      <c r="E212" s="661" t="s">
        <v>5371</v>
      </c>
      <c r="F212" s="664">
        <v>3</v>
      </c>
      <c r="G212" s="664">
        <v>18750</v>
      </c>
      <c r="H212" s="664">
        <v>1</v>
      </c>
      <c r="I212" s="664">
        <v>6250</v>
      </c>
      <c r="J212" s="664">
        <v>6</v>
      </c>
      <c r="K212" s="664">
        <v>37500</v>
      </c>
      <c r="L212" s="664">
        <v>2</v>
      </c>
      <c r="M212" s="664">
        <v>6250</v>
      </c>
      <c r="N212" s="664">
        <v>7</v>
      </c>
      <c r="O212" s="664">
        <v>43848</v>
      </c>
      <c r="P212" s="677">
        <v>2.3385600000000002</v>
      </c>
      <c r="Q212" s="665">
        <v>6264</v>
      </c>
    </row>
    <row r="213" spans="1:17" ht="14.4" customHeight="1" x14ac:dyDescent="0.3">
      <c r="A213" s="660" t="s">
        <v>5264</v>
      </c>
      <c r="B213" s="661" t="s">
        <v>4976</v>
      </c>
      <c r="C213" s="661" t="s">
        <v>4637</v>
      </c>
      <c r="D213" s="661" t="s">
        <v>5372</v>
      </c>
      <c r="E213" s="661" t="s">
        <v>5373</v>
      </c>
      <c r="F213" s="664"/>
      <c r="G213" s="664"/>
      <c r="H213" s="664"/>
      <c r="I213" s="664"/>
      <c r="J213" s="664">
        <v>2</v>
      </c>
      <c r="K213" s="664">
        <v>3030</v>
      </c>
      <c r="L213" s="664"/>
      <c r="M213" s="664">
        <v>1515</v>
      </c>
      <c r="N213" s="664">
        <v>1</v>
      </c>
      <c r="O213" s="664">
        <v>1527</v>
      </c>
      <c r="P213" s="677"/>
      <c r="Q213" s="665">
        <v>1527</v>
      </c>
    </row>
    <row r="214" spans="1:17" ht="14.4" customHeight="1" x14ac:dyDescent="0.3">
      <c r="A214" s="660" t="s">
        <v>5264</v>
      </c>
      <c r="B214" s="661" t="s">
        <v>4976</v>
      </c>
      <c r="C214" s="661" t="s">
        <v>4637</v>
      </c>
      <c r="D214" s="661" t="s">
        <v>5374</v>
      </c>
      <c r="E214" s="661" t="s">
        <v>5375</v>
      </c>
      <c r="F214" s="664"/>
      <c r="G214" s="664"/>
      <c r="H214" s="664"/>
      <c r="I214" s="664"/>
      <c r="J214" s="664"/>
      <c r="K214" s="664"/>
      <c r="L214" s="664"/>
      <c r="M214" s="664"/>
      <c r="N214" s="664">
        <v>1</v>
      </c>
      <c r="O214" s="664">
        <v>1096</v>
      </c>
      <c r="P214" s="677"/>
      <c r="Q214" s="665">
        <v>1096</v>
      </c>
    </row>
    <row r="215" spans="1:17" ht="14.4" customHeight="1" x14ac:dyDescent="0.3">
      <c r="A215" s="660" t="s">
        <v>5264</v>
      </c>
      <c r="B215" s="661" t="s">
        <v>4976</v>
      </c>
      <c r="C215" s="661" t="s">
        <v>4637</v>
      </c>
      <c r="D215" s="661" t="s">
        <v>5376</v>
      </c>
      <c r="E215" s="661" t="s">
        <v>5377</v>
      </c>
      <c r="F215" s="664">
        <v>10</v>
      </c>
      <c r="G215" s="664">
        <v>38150</v>
      </c>
      <c r="H215" s="664">
        <v>1</v>
      </c>
      <c r="I215" s="664">
        <v>3815</v>
      </c>
      <c r="J215" s="664">
        <v>2</v>
      </c>
      <c r="K215" s="664">
        <v>7630</v>
      </c>
      <c r="L215" s="664">
        <v>0.2</v>
      </c>
      <c r="M215" s="664">
        <v>3815</v>
      </c>
      <c r="N215" s="664">
        <v>2</v>
      </c>
      <c r="O215" s="664">
        <v>7648</v>
      </c>
      <c r="P215" s="677">
        <v>0.20047182175622544</v>
      </c>
      <c r="Q215" s="665">
        <v>3824</v>
      </c>
    </row>
    <row r="216" spans="1:17" ht="14.4" customHeight="1" x14ac:dyDescent="0.3">
      <c r="A216" s="660" t="s">
        <v>5264</v>
      </c>
      <c r="B216" s="661" t="s">
        <v>4976</v>
      </c>
      <c r="C216" s="661" t="s">
        <v>4637</v>
      </c>
      <c r="D216" s="661" t="s">
        <v>5378</v>
      </c>
      <c r="E216" s="661" t="s">
        <v>5379</v>
      </c>
      <c r="F216" s="664"/>
      <c r="G216" s="664"/>
      <c r="H216" s="664"/>
      <c r="I216" s="664"/>
      <c r="J216" s="664">
        <v>2</v>
      </c>
      <c r="K216" s="664">
        <v>10300</v>
      </c>
      <c r="L216" s="664"/>
      <c r="M216" s="664">
        <v>5150</v>
      </c>
      <c r="N216" s="664"/>
      <c r="O216" s="664"/>
      <c r="P216" s="677"/>
      <c r="Q216" s="665"/>
    </row>
    <row r="217" spans="1:17" ht="14.4" customHeight="1" x14ac:dyDescent="0.3">
      <c r="A217" s="660" t="s">
        <v>5264</v>
      </c>
      <c r="B217" s="661" t="s">
        <v>4976</v>
      </c>
      <c r="C217" s="661" t="s">
        <v>4637</v>
      </c>
      <c r="D217" s="661" t="s">
        <v>5380</v>
      </c>
      <c r="E217" s="661" t="s">
        <v>5381</v>
      </c>
      <c r="F217" s="664">
        <v>3</v>
      </c>
      <c r="G217" s="664">
        <v>4971</v>
      </c>
      <c r="H217" s="664">
        <v>1</v>
      </c>
      <c r="I217" s="664">
        <v>1657</v>
      </c>
      <c r="J217" s="664">
        <v>7</v>
      </c>
      <c r="K217" s="664">
        <v>11599</v>
      </c>
      <c r="L217" s="664">
        <v>2.3333333333333335</v>
      </c>
      <c r="M217" s="664">
        <v>1657</v>
      </c>
      <c r="N217" s="664">
        <v>3</v>
      </c>
      <c r="O217" s="664">
        <v>4998</v>
      </c>
      <c r="P217" s="677">
        <v>1.0054315027157514</v>
      </c>
      <c r="Q217" s="665">
        <v>1666</v>
      </c>
    </row>
    <row r="218" spans="1:17" ht="14.4" customHeight="1" x14ac:dyDescent="0.3">
      <c r="A218" s="660" t="s">
        <v>5264</v>
      </c>
      <c r="B218" s="661" t="s">
        <v>4976</v>
      </c>
      <c r="C218" s="661" t="s">
        <v>4637</v>
      </c>
      <c r="D218" s="661" t="s">
        <v>5382</v>
      </c>
      <c r="E218" s="661" t="s">
        <v>5383</v>
      </c>
      <c r="F218" s="664">
        <v>22</v>
      </c>
      <c r="G218" s="664">
        <v>28094</v>
      </c>
      <c r="H218" s="664">
        <v>1</v>
      </c>
      <c r="I218" s="664">
        <v>1277</v>
      </c>
      <c r="J218" s="664">
        <v>19</v>
      </c>
      <c r="K218" s="664">
        <v>24263</v>
      </c>
      <c r="L218" s="664">
        <v>0.86363636363636365</v>
      </c>
      <c r="M218" s="664">
        <v>1277</v>
      </c>
      <c r="N218" s="664">
        <v>12</v>
      </c>
      <c r="O218" s="664">
        <v>15372</v>
      </c>
      <c r="P218" s="677">
        <v>0.54716309532284468</v>
      </c>
      <c r="Q218" s="665">
        <v>1281</v>
      </c>
    </row>
    <row r="219" spans="1:17" ht="14.4" customHeight="1" x14ac:dyDescent="0.3">
      <c r="A219" s="660" t="s">
        <v>5264</v>
      </c>
      <c r="B219" s="661" t="s">
        <v>4976</v>
      </c>
      <c r="C219" s="661" t="s">
        <v>4637</v>
      </c>
      <c r="D219" s="661" t="s">
        <v>5384</v>
      </c>
      <c r="E219" s="661" t="s">
        <v>5385</v>
      </c>
      <c r="F219" s="664">
        <v>21</v>
      </c>
      <c r="G219" s="664">
        <v>24444</v>
      </c>
      <c r="H219" s="664">
        <v>1</v>
      </c>
      <c r="I219" s="664">
        <v>1164</v>
      </c>
      <c r="J219" s="664">
        <v>18</v>
      </c>
      <c r="K219" s="664">
        <v>20952</v>
      </c>
      <c r="L219" s="664">
        <v>0.8571428571428571</v>
      </c>
      <c r="M219" s="664">
        <v>1164</v>
      </c>
      <c r="N219" s="664">
        <v>12</v>
      </c>
      <c r="O219" s="664">
        <v>14004</v>
      </c>
      <c r="P219" s="677">
        <v>0.57290132547864503</v>
      </c>
      <c r="Q219" s="665">
        <v>1167</v>
      </c>
    </row>
    <row r="220" spans="1:17" ht="14.4" customHeight="1" x14ac:dyDescent="0.3">
      <c r="A220" s="660" t="s">
        <v>5264</v>
      </c>
      <c r="B220" s="661" t="s">
        <v>4976</v>
      </c>
      <c r="C220" s="661" t="s">
        <v>4637</v>
      </c>
      <c r="D220" s="661" t="s">
        <v>5386</v>
      </c>
      <c r="E220" s="661" t="s">
        <v>5387</v>
      </c>
      <c r="F220" s="664">
        <v>4</v>
      </c>
      <c r="G220" s="664">
        <v>20272</v>
      </c>
      <c r="H220" s="664">
        <v>1</v>
      </c>
      <c r="I220" s="664">
        <v>5068</v>
      </c>
      <c r="J220" s="664">
        <v>10</v>
      </c>
      <c r="K220" s="664">
        <v>50680</v>
      </c>
      <c r="L220" s="664">
        <v>2.5</v>
      </c>
      <c r="M220" s="664">
        <v>5068</v>
      </c>
      <c r="N220" s="664">
        <v>5</v>
      </c>
      <c r="O220" s="664">
        <v>25380</v>
      </c>
      <c r="P220" s="677">
        <v>1.2519731649565904</v>
      </c>
      <c r="Q220" s="665">
        <v>5076</v>
      </c>
    </row>
    <row r="221" spans="1:17" ht="14.4" customHeight="1" x14ac:dyDescent="0.3">
      <c r="A221" s="660" t="s">
        <v>5264</v>
      </c>
      <c r="B221" s="661" t="s">
        <v>4976</v>
      </c>
      <c r="C221" s="661" t="s">
        <v>4637</v>
      </c>
      <c r="D221" s="661" t="s">
        <v>5388</v>
      </c>
      <c r="E221" s="661" t="s">
        <v>5389</v>
      </c>
      <c r="F221" s="664">
        <v>1</v>
      </c>
      <c r="G221" s="664">
        <v>7673</v>
      </c>
      <c r="H221" s="664">
        <v>1</v>
      </c>
      <c r="I221" s="664">
        <v>7673</v>
      </c>
      <c r="J221" s="664"/>
      <c r="K221" s="664"/>
      <c r="L221" s="664"/>
      <c r="M221" s="664"/>
      <c r="N221" s="664"/>
      <c r="O221" s="664"/>
      <c r="P221" s="677"/>
      <c r="Q221" s="665"/>
    </row>
    <row r="222" spans="1:17" ht="14.4" customHeight="1" x14ac:dyDescent="0.3">
      <c r="A222" s="660" t="s">
        <v>5264</v>
      </c>
      <c r="B222" s="661" t="s">
        <v>4976</v>
      </c>
      <c r="C222" s="661" t="s">
        <v>4637</v>
      </c>
      <c r="D222" s="661" t="s">
        <v>5390</v>
      </c>
      <c r="E222" s="661" t="s">
        <v>5391</v>
      </c>
      <c r="F222" s="664">
        <v>81</v>
      </c>
      <c r="G222" s="664">
        <v>14013</v>
      </c>
      <c r="H222" s="664">
        <v>1</v>
      </c>
      <c r="I222" s="664">
        <v>173</v>
      </c>
      <c r="J222" s="664">
        <v>119</v>
      </c>
      <c r="K222" s="664">
        <v>20587</v>
      </c>
      <c r="L222" s="664">
        <v>1.4691358024691359</v>
      </c>
      <c r="M222" s="664">
        <v>173</v>
      </c>
      <c r="N222" s="664">
        <v>119</v>
      </c>
      <c r="O222" s="664">
        <v>20825</v>
      </c>
      <c r="P222" s="677">
        <v>1.4861200313994147</v>
      </c>
      <c r="Q222" s="665">
        <v>175</v>
      </c>
    </row>
    <row r="223" spans="1:17" ht="14.4" customHeight="1" x14ac:dyDescent="0.3">
      <c r="A223" s="660" t="s">
        <v>5264</v>
      </c>
      <c r="B223" s="661" t="s">
        <v>4976</v>
      </c>
      <c r="C223" s="661" t="s">
        <v>4637</v>
      </c>
      <c r="D223" s="661" t="s">
        <v>5392</v>
      </c>
      <c r="E223" s="661" t="s">
        <v>5393</v>
      </c>
      <c r="F223" s="664">
        <v>23</v>
      </c>
      <c r="G223" s="664">
        <v>45908</v>
      </c>
      <c r="H223" s="664">
        <v>1</v>
      </c>
      <c r="I223" s="664">
        <v>1996</v>
      </c>
      <c r="J223" s="664">
        <v>23</v>
      </c>
      <c r="K223" s="664">
        <v>45908</v>
      </c>
      <c r="L223" s="664">
        <v>1</v>
      </c>
      <c r="M223" s="664">
        <v>1996</v>
      </c>
      <c r="N223" s="664">
        <v>17</v>
      </c>
      <c r="O223" s="664">
        <v>34017</v>
      </c>
      <c r="P223" s="677">
        <v>0.74098196392785576</v>
      </c>
      <c r="Q223" s="665">
        <v>2001</v>
      </c>
    </row>
    <row r="224" spans="1:17" ht="14.4" customHeight="1" x14ac:dyDescent="0.3">
      <c r="A224" s="660" t="s">
        <v>5264</v>
      </c>
      <c r="B224" s="661" t="s">
        <v>4976</v>
      </c>
      <c r="C224" s="661" t="s">
        <v>4637</v>
      </c>
      <c r="D224" s="661" t="s">
        <v>5394</v>
      </c>
      <c r="E224" s="661" t="s">
        <v>5395</v>
      </c>
      <c r="F224" s="664">
        <v>3</v>
      </c>
      <c r="G224" s="664">
        <v>8076</v>
      </c>
      <c r="H224" s="664">
        <v>1</v>
      </c>
      <c r="I224" s="664">
        <v>2692</v>
      </c>
      <c r="J224" s="664">
        <v>5</v>
      </c>
      <c r="K224" s="664">
        <v>13460</v>
      </c>
      <c r="L224" s="664">
        <v>1.6666666666666667</v>
      </c>
      <c r="M224" s="664">
        <v>2692</v>
      </c>
      <c r="N224" s="664">
        <v>3</v>
      </c>
      <c r="O224" s="664">
        <v>8088</v>
      </c>
      <c r="P224" s="677">
        <v>1.0014858841010401</v>
      </c>
      <c r="Q224" s="665">
        <v>2696</v>
      </c>
    </row>
    <row r="225" spans="1:17" ht="14.4" customHeight="1" x14ac:dyDescent="0.3">
      <c r="A225" s="660" t="s">
        <v>5264</v>
      </c>
      <c r="B225" s="661" t="s">
        <v>4976</v>
      </c>
      <c r="C225" s="661" t="s">
        <v>4637</v>
      </c>
      <c r="D225" s="661" t="s">
        <v>5396</v>
      </c>
      <c r="E225" s="661" t="s">
        <v>5397</v>
      </c>
      <c r="F225" s="664">
        <v>1</v>
      </c>
      <c r="G225" s="664">
        <v>5180</v>
      </c>
      <c r="H225" s="664">
        <v>1</v>
      </c>
      <c r="I225" s="664">
        <v>5180</v>
      </c>
      <c r="J225" s="664">
        <v>1</v>
      </c>
      <c r="K225" s="664">
        <v>5180</v>
      </c>
      <c r="L225" s="664">
        <v>1</v>
      </c>
      <c r="M225" s="664">
        <v>5180</v>
      </c>
      <c r="N225" s="664">
        <v>1</v>
      </c>
      <c r="O225" s="664">
        <v>5188</v>
      </c>
      <c r="P225" s="677">
        <v>1.0015444015444015</v>
      </c>
      <c r="Q225" s="665">
        <v>5188</v>
      </c>
    </row>
    <row r="226" spans="1:17" ht="14.4" customHeight="1" x14ac:dyDescent="0.3">
      <c r="A226" s="660" t="s">
        <v>5264</v>
      </c>
      <c r="B226" s="661" t="s">
        <v>4976</v>
      </c>
      <c r="C226" s="661" t="s">
        <v>4637</v>
      </c>
      <c r="D226" s="661" t="s">
        <v>5398</v>
      </c>
      <c r="E226" s="661" t="s">
        <v>5399</v>
      </c>
      <c r="F226" s="664"/>
      <c r="G226" s="664"/>
      <c r="H226" s="664"/>
      <c r="I226" s="664"/>
      <c r="J226" s="664">
        <v>1</v>
      </c>
      <c r="K226" s="664">
        <v>658</v>
      </c>
      <c r="L226" s="664"/>
      <c r="M226" s="664">
        <v>658</v>
      </c>
      <c r="N226" s="664"/>
      <c r="O226" s="664"/>
      <c r="P226" s="677"/>
      <c r="Q226" s="665"/>
    </row>
    <row r="227" spans="1:17" ht="14.4" customHeight="1" x14ac:dyDescent="0.3">
      <c r="A227" s="660" t="s">
        <v>5264</v>
      </c>
      <c r="B227" s="661" t="s">
        <v>4976</v>
      </c>
      <c r="C227" s="661" t="s">
        <v>4637</v>
      </c>
      <c r="D227" s="661" t="s">
        <v>5400</v>
      </c>
      <c r="E227" s="661" t="s">
        <v>5401</v>
      </c>
      <c r="F227" s="664">
        <v>2</v>
      </c>
      <c r="G227" s="664">
        <v>386</v>
      </c>
      <c r="H227" s="664">
        <v>1</v>
      </c>
      <c r="I227" s="664">
        <v>193</v>
      </c>
      <c r="J227" s="664">
        <v>1</v>
      </c>
      <c r="K227" s="664">
        <v>193</v>
      </c>
      <c r="L227" s="664">
        <v>0.5</v>
      </c>
      <c r="M227" s="664">
        <v>193</v>
      </c>
      <c r="N227" s="664">
        <v>1</v>
      </c>
      <c r="O227" s="664">
        <v>195</v>
      </c>
      <c r="P227" s="677">
        <v>0.50518134715025909</v>
      </c>
      <c r="Q227" s="665">
        <v>195</v>
      </c>
    </row>
    <row r="228" spans="1:17" ht="14.4" customHeight="1" x14ac:dyDescent="0.3">
      <c r="A228" s="660" t="s">
        <v>5264</v>
      </c>
      <c r="B228" s="661" t="s">
        <v>4976</v>
      </c>
      <c r="C228" s="661" t="s">
        <v>4637</v>
      </c>
      <c r="D228" s="661" t="s">
        <v>5402</v>
      </c>
      <c r="E228" s="661" t="s">
        <v>5403</v>
      </c>
      <c r="F228" s="664">
        <v>1</v>
      </c>
      <c r="G228" s="664">
        <v>198</v>
      </c>
      <c r="H228" s="664">
        <v>1</v>
      </c>
      <c r="I228" s="664">
        <v>198</v>
      </c>
      <c r="J228" s="664">
        <v>7</v>
      </c>
      <c r="K228" s="664">
        <v>1386</v>
      </c>
      <c r="L228" s="664">
        <v>7</v>
      </c>
      <c r="M228" s="664">
        <v>198</v>
      </c>
      <c r="N228" s="664">
        <v>6</v>
      </c>
      <c r="O228" s="664">
        <v>1200</v>
      </c>
      <c r="P228" s="677">
        <v>6.0606060606060606</v>
      </c>
      <c r="Q228" s="665">
        <v>200</v>
      </c>
    </row>
    <row r="229" spans="1:17" ht="14.4" customHeight="1" x14ac:dyDescent="0.3">
      <c r="A229" s="660" t="s">
        <v>5264</v>
      </c>
      <c r="B229" s="661" t="s">
        <v>4976</v>
      </c>
      <c r="C229" s="661" t="s">
        <v>4637</v>
      </c>
      <c r="D229" s="661" t="s">
        <v>5404</v>
      </c>
      <c r="E229" s="661" t="s">
        <v>5405</v>
      </c>
      <c r="F229" s="664">
        <v>2</v>
      </c>
      <c r="G229" s="664">
        <v>830</v>
      </c>
      <c r="H229" s="664">
        <v>1</v>
      </c>
      <c r="I229" s="664">
        <v>415</v>
      </c>
      <c r="J229" s="664">
        <v>5</v>
      </c>
      <c r="K229" s="664">
        <v>2075</v>
      </c>
      <c r="L229" s="664">
        <v>2.5</v>
      </c>
      <c r="M229" s="664">
        <v>415</v>
      </c>
      <c r="N229" s="664">
        <v>1</v>
      </c>
      <c r="O229" s="664">
        <v>418</v>
      </c>
      <c r="P229" s="677">
        <v>0.5036144578313253</v>
      </c>
      <c r="Q229" s="665">
        <v>418</v>
      </c>
    </row>
    <row r="230" spans="1:17" ht="14.4" customHeight="1" x14ac:dyDescent="0.3">
      <c r="A230" s="660" t="s">
        <v>5264</v>
      </c>
      <c r="B230" s="661" t="s">
        <v>4976</v>
      </c>
      <c r="C230" s="661" t="s">
        <v>4637</v>
      </c>
      <c r="D230" s="661" t="s">
        <v>5406</v>
      </c>
      <c r="E230" s="661" t="s">
        <v>5407</v>
      </c>
      <c r="F230" s="664">
        <v>1</v>
      </c>
      <c r="G230" s="664">
        <v>158</v>
      </c>
      <c r="H230" s="664">
        <v>1</v>
      </c>
      <c r="I230" s="664">
        <v>158</v>
      </c>
      <c r="J230" s="664"/>
      <c r="K230" s="664"/>
      <c r="L230" s="664"/>
      <c r="M230" s="664"/>
      <c r="N230" s="664"/>
      <c r="O230" s="664"/>
      <c r="P230" s="677"/>
      <c r="Q230" s="665"/>
    </row>
    <row r="231" spans="1:17" ht="14.4" customHeight="1" x14ac:dyDescent="0.3">
      <c r="A231" s="660" t="s">
        <v>5264</v>
      </c>
      <c r="B231" s="661" t="s">
        <v>4976</v>
      </c>
      <c r="C231" s="661" t="s">
        <v>4637</v>
      </c>
      <c r="D231" s="661" t="s">
        <v>5408</v>
      </c>
      <c r="E231" s="661" t="s">
        <v>5409</v>
      </c>
      <c r="F231" s="664"/>
      <c r="G231" s="664"/>
      <c r="H231" s="664"/>
      <c r="I231" s="664"/>
      <c r="J231" s="664"/>
      <c r="K231" s="664"/>
      <c r="L231" s="664"/>
      <c r="M231" s="664"/>
      <c r="N231" s="664">
        <v>1</v>
      </c>
      <c r="O231" s="664">
        <v>428</v>
      </c>
      <c r="P231" s="677"/>
      <c r="Q231" s="665">
        <v>428</v>
      </c>
    </row>
    <row r="232" spans="1:17" ht="14.4" customHeight="1" x14ac:dyDescent="0.3">
      <c r="A232" s="660" t="s">
        <v>5264</v>
      </c>
      <c r="B232" s="661" t="s">
        <v>4976</v>
      </c>
      <c r="C232" s="661" t="s">
        <v>4637</v>
      </c>
      <c r="D232" s="661" t="s">
        <v>5410</v>
      </c>
      <c r="E232" s="661" t="s">
        <v>5411</v>
      </c>
      <c r="F232" s="664">
        <v>6</v>
      </c>
      <c r="G232" s="664">
        <v>12708</v>
      </c>
      <c r="H232" s="664">
        <v>1</v>
      </c>
      <c r="I232" s="664">
        <v>2118</v>
      </c>
      <c r="J232" s="664">
        <v>8</v>
      </c>
      <c r="K232" s="664">
        <v>16944</v>
      </c>
      <c r="L232" s="664">
        <v>1.3333333333333333</v>
      </c>
      <c r="M232" s="664">
        <v>2118</v>
      </c>
      <c r="N232" s="664">
        <v>9</v>
      </c>
      <c r="O232" s="664">
        <v>19107</v>
      </c>
      <c r="P232" s="677">
        <v>1.5035410764872521</v>
      </c>
      <c r="Q232" s="665">
        <v>2123</v>
      </c>
    </row>
    <row r="233" spans="1:17" ht="14.4" customHeight="1" x14ac:dyDescent="0.3">
      <c r="A233" s="660" t="s">
        <v>5264</v>
      </c>
      <c r="B233" s="661" t="s">
        <v>4976</v>
      </c>
      <c r="C233" s="661" t="s">
        <v>4637</v>
      </c>
      <c r="D233" s="661" t="s">
        <v>5412</v>
      </c>
      <c r="E233" s="661" t="s">
        <v>5377</v>
      </c>
      <c r="F233" s="664">
        <v>10</v>
      </c>
      <c r="G233" s="664">
        <v>18640</v>
      </c>
      <c r="H233" s="664">
        <v>1</v>
      </c>
      <c r="I233" s="664">
        <v>1864</v>
      </c>
      <c r="J233" s="664">
        <v>2</v>
      </c>
      <c r="K233" s="664">
        <v>3728</v>
      </c>
      <c r="L233" s="664">
        <v>0.2</v>
      </c>
      <c r="M233" s="664">
        <v>1864</v>
      </c>
      <c r="N233" s="664">
        <v>2</v>
      </c>
      <c r="O233" s="664">
        <v>3738</v>
      </c>
      <c r="P233" s="677">
        <v>0.20053648068669527</v>
      </c>
      <c r="Q233" s="665">
        <v>1869</v>
      </c>
    </row>
    <row r="234" spans="1:17" ht="14.4" customHeight="1" x14ac:dyDescent="0.3">
      <c r="A234" s="660" t="s">
        <v>5264</v>
      </c>
      <c r="B234" s="661" t="s">
        <v>4976</v>
      </c>
      <c r="C234" s="661" t="s">
        <v>4637</v>
      </c>
      <c r="D234" s="661" t="s">
        <v>5413</v>
      </c>
      <c r="E234" s="661" t="s">
        <v>5414</v>
      </c>
      <c r="F234" s="664"/>
      <c r="G234" s="664"/>
      <c r="H234" s="664"/>
      <c r="I234" s="664"/>
      <c r="J234" s="664">
        <v>1</v>
      </c>
      <c r="K234" s="664">
        <v>158</v>
      </c>
      <c r="L234" s="664"/>
      <c r="M234" s="664">
        <v>158</v>
      </c>
      <c r="N234" s="664"/>
      <c r="O234" s="664"/>
      <c r="P234" s="677"/>
      <c r="Q234" s="665"/>
    </row>
    <row r="235" spans="1:17" ht="14.4" customHeight="1" x14ac:dyDescent="0.3">
      <c r="A235" s="660" t="s">
        <v>5264</v>
      </c>
      <c r="B235" s="661" t="s">
        <v>4976</v>
      </c>
      <c r="C235" s="661" t="s">
        <v>4637</v>
      </c>
      <c r="D235" s="661" t="s">
        <v>5415</v>
      </c>
      <c r="E235" s="661" t="s">
        <v>5416</v>
      </c>
      <c r="F235" s="664">
        <v>13</v>
      </c>
      <c r="G235" s="664">
        <v>108992</v>
      </c>
      <c r="H235" s="664">
        <v>1</v>
      </c>
      <c r="I235" s="664">
        <v>8384</v>
      </c>
      <c r="J235" s="664">
        <v>11</v>
      </c>
      <c r="K235" s="664">
        <v>92224</v>
      </c>
      <c r="L235" s="664">
        <v>0.84615384615384615</v>
      </c>
      <c r="M235" s="664">
        <v>8384</v>
      </c>
      <c r="N235" s="664">
        <v>10</v>
      </c>
      <c r="O235" s="664">
        <v>83990</v>
      </c>
      <c r="P235" s="677">
        <v>0.77060701702877277</v>
      </c>
      <c r="Q235" s="665">
        <v>8399</v>
      </c>
    </row>
    <row r="236" spans="1:17" ht="14.4" customHeight="1" x14ac:dyDescent="0.3">
      <c r="A236" s="660" t="s">
        <v>5417</v>
      </c>
      <c r="B236" s="661" t="s">
        <v>5418</v>
      </c>
      <c r="C236" s="661" t="s">
        <v>4637</v>
      </c>
      <c r="D236" s="661" t="s">
        <v>5419</v>
      </c>
      <c r="E236" s="661" t="s">
        <v>5420</v>
      </c>
      <c r="F236" s="664">
        <v>15</v>
      </c>
      <c r="G236" s="664">
        <v>3045</v>
      </c>
      <c r="H236" s="664">
        <v>1</v>
      </c>
      <c r="I236" s="664">
        <v>203</v>
      </c>
      <c r="J236" s="664">
        <v>9</v>
      </c>
      <c r="K236" s="664">
        <v>1827</v>
      </c>
      <c r="L236" s="664">
        <v>0.6</v>
      </c>
      <c r="M236" s="664">
        <v>203</v>
      </c>
      <c r="N236" s="664">
        <v>10</v>
      </c>
      <c r="O236" s="664">
        <v>2060</v>
      </c>
      <c r="P236" s="677">
        <v>0.67651888341543509</v>
      </c>
      <c r="Q236" s="665">
        <v>206</v>
      </c>
    </row>
    <row r="237" spans="1:17" ht="14.4" customHeight="1" x14ac:dyDescent="0.3">
      <c r="A237" s="660" t="s">
        <v>5417</v>
      </c>
      <c r="B237" s="661" t="s">
        <v>5418</v>
      </c>
      <c r="C237" s="661" t="s">
        <v>4637</v>
      </c>
      <c r="D237" s="661" t="s">
        <v>5421</v>
      </c>
      <c r="E237" s="661" t="s">
        <v>5420</v>
      </c>
      <c r="F237" s="664"/>
      <c r="G237" s="664"/>
      <c r="H237" s="664"/>
      <c r="I237" s="664"/>
      <c r="J237" s="664"/>
      <c r="K237" s="664"/>
      <c r="L237" s="664"/>
      <c r="M237" s="664"/>
      <c r="N237" s="664">
        <v>3</v>
      </c>
      <c r="O237" s="664">
        <v>255</v>
      </c>
      <c r="P237" s="677"/>
      <c r="Q237" s="665">
        <v>85</v>
      </c>
    </row>
    <row r="238" spans="1:17" ht="14.4" customHeight="1" x14ac:dyDescent="0.3">
      <c r="A238" s="660" t="s">
        <v>5417</v>
      </c>
      <c r="B238" s="661" t="s">
        <v>5418</v>
      </c>
      <c r="C238" s="661" t="s">
        <v>4637</v>
      </c>
      <c r="D238" s="661" t="s">
        <v>5422</v>
      </c>
      <c r="E238" s="661" t="s">
        <v>5423</v>
      </c>
      <c r="F238" s="664">
        <v>97</v>
      </c>
      <c r="G238" s="664">
        <v>28324</v>
      </c>
      <c r="H238" s="664">
        <v>1</v>
      </c>
      <c r="I238" s="664">
        <v>292</v>
      </c>
      <c r="J238" s="664">
        <v>67</v>
      </c>
      <c r="K238" s="664">
        <v>19564</v>
      </c>
      <c r="L238" s="664">
        <v>0.69072164948453607</v>
      </c>
      <c r="M238" s="664">
        <v>292</v>
      </c>
      <c r="N238" s="664">
        <v>50</v>
      </c>
      <c r="O238" s="664">
        <v>14750</v>
      </c>
      <c r="P238" s="677">
        <v>0.52075977969213383</v>
      </c>
      <c r="Q238" s="665">
        <v>295</v>
      </c>
    </row>
    <row r="239" spans="1:17" ht="14.4" customHeight="1" x14ac:dyDescent="0.3">
      <c r="A239" s="660" t="s">
        <v>5417</v>
      </c>
      <c r="B239" s="661" t="s">
        <v>5418</v>
      </c>
      <c r="C239" s="661" t="s">
        <v>4637</v>
      </c>
      <c r="D239" s="661" t="s">
        <v>5424</v>
      </c>
      <c r="E239" s="661" t="s">
        <v>5425</v>
      </c>
      <c r="F239" s="664">
        <v>3</v>
      </c>
      <c r="G239" s="664">
        <v>279</v>
      </c>
      <c r="H239" s="664">
        <v>1</v>
      </c>
      <c r="I239" s="664">
        <v>93</v>
      </c>
      <c r="J239" s="664">
        <v>3</v>
      </c>
      <c r="K239" s="664">
        <v>279</v>
      </c>
      <c r="L239" s="664">
        <v>1</v>
      </c>
      <c r="M239" s="664">
        <v>93</v>
      </c>
      <c r="N239" s="664"/>
      <c r="O239" s="664"/>
      <c r="P239" s="677"/>
      <c r="Q239" s="665"/>
    </row>
    <row r="240" spans="1:17" ht="14.4" customHeight="1" x14ac:dyDescent="0.3">
      <c r="A240" s="660" t="s">
        <v>5417</v>
      </c>
      <c r="B240" s="661" t="s">
        <v>5418</v>
      </c>
      <c r="C240" s="661" t="s">
        <v>4637</v>
      </c>
      <c r="D240" s="661" t="s">
        <v>5426</v>
      </c>
      <c r="E240" s="661" t="s">
        <v>5427</v>
      </c>
      <c r="F240" s="664">
        <v>63</v>
      </c>
      <c r="G240" s="664">
        <v>8442</v>
      </c>
      <c r="H240" s="664">
        <v>1</v>
      </c>
      <c r="I240" s="664">
        <v>134</v>
      </c>
      <c r="J240" s="664">
        <v>49</v>
      </c>
      <c r="K240" s="664">
        <v>6566</v>
      </c>
      <c r="L240" s="664">
        <v>0.77777777777777779</v>
      </c>
      <c r="M240" s="664">
        <v>134</v>
      </c>
      <c r="N240" s="664">
        <v>62</v>
      </c>
      <c r="O240" s="664">
        <v>8370</v>
      </c>
      <c r="P240" s="677">
        <v>0.99147121535181237</v>
      </c>
      <c r="Q240" s="665">
        <v>135</v>
      </c>
    </row>
    <row r="241" spans="1:17" ht="14.4" customHeight="1" x14ac:dyDescent="0.3">
      <c r="A241" s="660" t="s">
        <v>5417</v>
      </c>
      <c r="B241" s="661" t="s">
        <v>5418</v>
      </c>
      <c r="C241" s="661" t="s">
        <v>4637</v>
      </c>
      <c r="D241" s="661" t="s">
        <v>5428</v>
      </c>
      <c r="E241" s="661" t="s">
        <v>5427</v>
      </c>
      <c r="F241" s="664"/>
      <c r="G241" s="664"/>
      <c r="H241" s="664"/>
      <c r="I241" s="664"/>
      <c r="J241" s="664"/>
      <c r="K241" s="664"/>
      <c r="L241" s="664"/>
      <c r="M241" s="664"/>
      <c r="N241" s="664">
        <v>1</v>
      </c>
      <c r="O241" s="664">
        <v>178</v>
      </c>
      <c r="P241" s="677"/>
      <c r="Q241" s="665">
        <v>178</v>
      </c>
    </row>
    <row r="242" spans="1:17" ht="14.4" customHeight="1" x14ac:dyDescent="0.3">
      <c r="A242" s="660" t="s">
        <v>5417</v>
      </c>
      <c r="B242" s="661" t="s">
        <v>5418</v>
      </c>
      <c r="C242" s="661" t="s">
        <v>4637</v>
      </c>
      <c r="D242" s="661" t="s">
        <v>5429</v>
      </c>
      <c r="E242" s="661" t="s">
        <v>5430</v>
      </c>
      <c r="F242" s="664">
        <v>3</v>
      </c>
      <c r="G242" s="664">
        <v>477</v>
      </c>
      <c r="H242" s="664">
        <v>1</v>
      </c>
      <c r="I242" s="664">
        <v>159</v>
      </c>
      <c r="J242" s="664">
        <v>3</v>
      </c>
      <c r="K242" s="664">
        <v>477</v>
      </c>
      <c r="L242" s="664">
        <v>1</v>
      </c>
      <c r="M242" s="664">
        <v>159</v>
      </c>
      <c r="N242" s="664">
        <v>2</v>
      </c>
      <c r="O242" s="664">
        <v>322</v>
      </c>
      <c r="P242" s="677">
        <v>0.6750524109014675</v>
      </c>
      <c r="Q242" s="665">
        <v>161</v>
      </c>
    </row>
    <row r="243" spans="1:17" ht="14.4" customHeight="1" x14ac:dyDescent="0.3">
      <c r="A243" s="660" t="s">
        <v>5417</v>
      </c>
      <c r="B243" s="661" t="s">
        <v>5418</v>
      </c>
      <c r="C243" s="661" t="s">
        <v>4637</v>
      </c>
      <c r="D243" s="661" t="s">
        <v>5431</v>
      </c>
      <c r="E243" s="661" t="s">
        <v>5432</v>
      </c>
      <c r="F243" s="664">
        <v>1</v>
      </c>
      <c r="G243" s="664">
        <v>382</v>
      </c>
      <c r="H243" s="664">
        <v>1</v>
      </c>
      <c r="I243" s="664">
        <v>382</v>
      </c>
      <c r="J243" s="664">
        <v>4</v>
      </c>
      <c r="K243" s="664">
        <v>1528</v>
      </c>
      <c r="L243" s="664">
        <v>4</v>
      </c>
      <c r="M243" s="664">
        <v>382</v>
      </c>
      <c r="N243" s="664"/>
      <c r="O243" s="664"/>
      <c r="P243" s="677"/>
      <c r="Q243" s="665"/>
    </row>
    <row r="244" spans="1:17" ht="14.4" customHeight="1" x14ac:dyDescent="0.3">
      <c r="A244" s="660" t="s">
        <v>5417</v>
      </c>
      <c r="B244" s="661" t="s">
        <v>5418</v>
      </c>
      <c r="C244" s="661" t="s">
        <v>4637</v>
      </c>
      <c r="D244" s="661" t="s">
        <v>5433</v>
      </c>
      <c r="E244" s="661" t="s">
        <v>5434</v>
      </c>
      <c r="F244" s="664">
        <v>3</v>
      </c>
      <c r="G244" s="664">
        <v>786</v>
      </c>
      <c r="H244" s="664">
        <v>1</v>
      </c>
      <c r="I244" s="664">
        <v>262</v>
      </c>
      <c r="J244" s="664">
        <v>3</v>
      </c>
      <c r="K244" s="664">
        <v>786</v>
      </c>
      <c r="L244" s="664">
        <v>1</v>
      </c>
      <c r="M244" s="664">
        <v>262</v>
      </c>
      <c r="N244" s="664">
        <v>4</v>
      </c>
      <c r="O244" s="664">
        <v>1064</v>
      </c>
      <c r="P244" s="677">
        <v>1.3536895674300256</v>
      </c>
      <c r="Q244" s="665">
        <v>266</v>
      </c>
    </row>
    <row r="245" spans="1:17" ht="14.4" customHeight="1" x14ac:dyDescent="0.3">
      <c r="A245" s="660" t="s">
        <v>5417</v>
      </c>
      <c r="B245" s="661" t="s">
        <v>5418</v>
      </c>
      <c r="C245" s="661" t="s">
        <v>4637</v>
      </c>
      <c r="D245" s="661" t="s">
        <v>5435</v>
      </c>
      <c r="E245" s="661" t="s">
        <v>5436</v>
      </c>
      <c r="F245" s="664">
        <v>2</v>
      </c>
      <c r="G245" s="664">
        <v>282</v>
      </c>
      <c r="H245" s="664">
        <v>1</v>
      </c>
      <c r="I245" s="664">
        <v>141</v>
      </c>
      <c r="J245" s="664">
        <v>3</v>
      </c>
      <c r="K245" s="664">
        <v>423</v>
      </c>
      <c r="L245" s="664">
        <v>1.5</v>
      </c>
      <c r="M245" s="664">
        <v>141</v>
      </c>
      <c r="N245" s="664">
        <v>4</v>
      </c>
      <c r="O245" s="664">
        <v>564</v>
      </c>
      <c r="P245" s="677">
        <v>2</v>
      </c>
      <c r="Q245" s="665">
        <v>141</v>
      </c>
    </row>
    <row r="246" spans="1:17" ht="14.4" customHeight="1" x14ac:dyDescent="0.3">
      <c r="A246" s="660" t="s">
        <v>5417</v>
      </c>
      <c r="B246" s="661" t="s">
        <v>5418</v>
      </c>
      <c r="C246" s="661" t="s">
        <v>4637</v>
      </c>
      <c r="D246" s="661" t="s">
        <v>5437</v>
      </c>
      <c r="E246" s="661" t="s">
        <v>5436</v>
      </c>
      <c r="F246" s="664">
        <v>63</v>
      </c>
      <c r="G246" s="664">
        <v>4914</v>
      </c>
      <c r="H246" s="664">
        <v>1</v>
      </c>
      <c r="I246" s="664">
        <v>78</v>
      </c>
      <c r="J246" s="664">
        <v>49</v>
      </c>
      <c r="K246" s="664">
        <v>3822</v>
      </c>
      <c r="L246" s="664">
        <v>0.77777777777777779</v>
      </c>
      <c r="M246" s="664">
        <v>78</v>
      </c>
      <c r="N246" s="664">
        <v>62</v>
      </c>
      <c r="O246" s="664">
        <v>4836</v>
      </c>
      <c r="P246" s="677">
        <v>0.98412698412698407</v>
      </c>
      <c r="Q246" s="665">
        <v>78</v>
      </c>
    </row>
    <row r="247" spans="1:17" ht="14.4" customHeight="1" x14ac:dyDescent="0.3">
      <c r="A247" s="660" t="s">
        <v>5417</v>
      </c>
      <c r="B247" s="661" t="s">
        <v>5418</v>
      </c>
      <c r="C247" s="661" t="s">
        <v>4637</v>
      </c>
      <c r="D247" s="661" t="s">
        <v>5438</v>
      </c>
      <c r="E247" s="661" t="s">
        <v>5439</v>
      </c>
      <c r="F247" s="664">
        <v>2</v>
      </c>
      <c r="G247" s="664">
        <v>606</v>
      </c>
      <c r="H247" s="664">
        <v>1</v>
      </c>
      <c r="I247" s="664">
        <v>303</v>
      </c>
      <c r="J247" s="664">
        <v>3</v>
      </c>
      <c r="K247" s="664">
        <v>909</v>
      </c>
      <c r="L247" s="664">
        <v>1.5</v>
      </c>
      <c r="M247" s="664">
        <v>303</v>
      </c>
      <c r="N247" s="664">
        <v>4</v>
      </c>
      <c r="O247" s="664">
        <v>1228</v>
      </c>
      <c r="P247" s="677">
        <v>2.0264026402640263</v>
      </c>
      <c r="Q247" s="665">
        <v>307</v>
      </c>
    </row>
    <row r="248" spans="1:17" ht="14.4" customHeight="1" x14ac:dyDescent="0.3">
      <c r="A248" s="660" t="s">
        <v>5417</v>
      </c>
      <c r="B248" s="661" t="s">
        <v>5418</v>
      </c>
      <c r="C248" s="661" t="s">
        <v>4637</v>
      </c>
      <c r="D248" s="661" t="s">
        <v>5440</v>
      </c>
      <c r="E248" s="661" t="s">
        <v>5441</v>
      </c>
      <c r="F248" s="664">
        <v>1</v>
      </c>
      <c r="G248" s="664">
        <v>486</v>
      </c>
      <c r="H248" s="664">
        <v>1</v>
      </c>
      <c r="I248" s="664">
        <v>486</v>
      </c>
      <c r="J248" s="664">
        <v>4</v>
      </c>
      <c r="K248" s="664">
        <v>1944</v>
      </c>
      <c r="L248" s="664">
        <v>4</v>
      </c>
      <c r="M248" s="664">
        <v>486</v>
      </c>
      <c r="N248" s="664"/>
      <c r="O248" s="664"/>
      <c r="P248" s="677"/>
      <c r="Q248" s="665"/>
    </row>
    <row r="249" spans="1:17" ht="14.4" customHeight="1" x14ac:dyDescent="0.3">
      <c r="A249" s="660" t="s">
        <v>5417</v>
      </c>
      <c r="B249" s="661" t="s">
        <v>5418</v>
      </c>
      <c r="C249" s="661" t="s">
        <v>4637</v>
      </c>
      <c r="D249" s="661" t="s">
        <v>5442</v>
      </c>
      <c r="E249" s="661" t="s">
        <v>5443</v>
      </c>
      <c r="F249" s="664">
        <v>48</v>
      </c>
      <c r="G249" s="664">
        <v>7680</v>
      </c>
      <c r="H249" s="664">
        <v>1</v>
      </c>
      <c r="I249" s="664">
        <v>160</v>
      </c>
      <c r="J249" s="664">
        <v>38</v>
      </c>
      <c r="K249" s="664">
        <v>6080</v>
      </c>
      <c r="L249" s="664">
        <v>0.79166666666666663</v>
      </c>
      <c r="M249" s="664">
        <v>160</v>
      </c>
      <c r="N249" s="664">
        <v>40</v>
      </c>
      <c r="O249" s="664">
        <v>6440</v>
      </c>
      <c r="P249" s="677">
        <v>0.83854166666666663</v>
      </c>
      <c r="Q249" s="665">
        <v>161</v>
      </c>
    </row>
    <row r="250" spans="1:17" ht="14.4" customHeight="1" x14ac:dyDescent="0.3">
      <c r="A250" s="660" t="s">
        <v>5417</v>
      </c>
      <c r="B250" s="661" t="s">
        <v>5418</v>
      </c>
      <c r="C250" s="661" t="s">
        <v>4637</v>
      </c>
      <c r="D250" s="661" t="s">
        <v>5444</v>
      </c>
      <c r="E250" s="661" t="s">
        <v>5420</v>
      </c>
      <c r="F250" s="664">
        <v>139</v>
      </c>
      <c r="G250" s="664">
        <v>9730</v>
      </c>
      <c r="H250" s="664">
        <v>1</v>
      </c>
      <c r="I250" s="664">
        <v>70</v>
      </c>
      <c r="J250" s="664">
        <v>126</v>
      </c>
      <c r="K250" s="664">
        <v>8820</v>
      </c>
      <c r="L250" s="664">
        <v>0.90647482014388492</v>
      </c>
      <c r="M250" s="664">
        <v>70</v>
      </c>
      <c r="N250" s="664">
        <v>161</v>
      </c>
      <c r="O250" s="664">
        <v>11431</v>
      </c>
      <c r="P250" s="677">
        <v>1.174820143884892</v>
      </c>
      <c r="Q250" s="665">
        <v>71</v>
      </c>
    </row>
    <row r="251" spans="1:17" ht="14.4" customHeight="1" x14ac:dyDescent="0.3">
      <c r="A251" s="660" t="s">
        <v>5417</v>
      </c>
      <c r="B251" s="661" t="s">
        <v>5418</v>
      </c>
      <c r="C251" s="661" t="s">
        <v>4637</v>
      </c>
      <c r="D251" s="661" t="s">
        <v>5445</v>
      </c>
      <c r="E251" s="661" t="s">
        <v>5446</v>
      </c>
      <c r="F251" s="664"/>
      <c r="G251" s="664"/>
      <c r="H251" s="664"/>
      <c r="I251" s="664"/>
      <c r="J251" s="664"/>
      <c r="K251" s="664"/>
      <c r="L251" s="664"/>
      <c r="M251" s="664"/>
      <c r="N251" s="664">
        <v>3</v>
      </c>
      <c r="O251" s="664">
        <v>660</v>
      </c>
      <c r="P251" s="677"/>
      <c r="Q251" s="665">
        <v>220</v>
      </c>
    </row>
    <row r="252" spans="1:17" ht="14.4" customHeight="1" x14ac:dyDescent="0.3">
      <c r="A252" s="660" t="s">
        <v>5417</v>
      </c>
      <c r="B252" s="661" t="s">
        <v>5418</v>
      </c>
      <c r="C252" s="661" t="s">
        <v>4637</v>
      </c>
      <c r="D252" s="661" t="s">
        <v>5447</v>
      </c>
      <c r="E252" s="661" t="s">
        <v>5448</v>
      </c>
      <c r="F252" s="664">
        <v>1</v>
      </c>
      <c r="G252" s="664">
        <v>1189</v>
      </c>
      <c r="H252" s="664">
        <v>1</v>
      </c>
      <c r="I252" s="664">
        <v>1189</v>
      </c>
      <c r="J252" s="664">
        <v>2</v>
      </c>
      <c r="K252" s="664">
        <v>2378</v>
      </c>
      <c r="L252" s="664">
        <v>2</v>
      </c>
      <c r="M252" s="664">
        <v>1189</v>
      </c>
      <c r="N252" s="664"/>
      <c r="O252" s="664"/>
      <c r="P252" s="677"/>
      <c r="Q252" s="665"/>
    </row>
    <row r="253" spans="1:17" ht="14.4" customHeight="1" x14ac:dyDescent="0.3">
      <c r="A253" s="660" t="s">
        <v>5417</v>
      </c>
      <c r="B253" s="661" t="s">
        <v>5418</v>
      </c>
      <c r="C253" s="661" t="s">
        <v>4637</v>
      </c>
      <c r="D253" s="661" t="s">
        <v>5449</v>
      </c>
      <c r="E253" s="661" t="s">
        <v>5450</v>
      </c>
      <c r="F253" s="664">
        <v>1</v>
      </c>
      <c r="G253" s="664">
        <v>108</v>
      </c>
      <c r="H253" s="664">
        <v>1</v>
      </c>
      <c r="I253" s="664">
        <v>108</v>
      </c>
      <c r="J253" s="664">
        <v>3</v>
      </c>
      <c r="K253" s="664">
        <v>324</v>
      </c>
      <c r="L253" s="664">
        <v>3</v>
      </c>
      <c r="M253" s="664">
        <v>108</v>
      </c>
      <c r="N253" s="664">
        <v>2</v>
      </c>
      <c r="O253" s="664">
        <v>220</v>
      </c>
      <c r="P253" s="677">
        <v>2.0370370370370372</v>
      </c>
      <c r="Q253" s="665">
        <v>110</v>
      </c>
    </row>
    <row r="254" spans="1:17" ht="14.4" customHeight="1" x14ac:dyDescent="0.3">
      <c r="A254" s="660" t="s">
        <v>5417</v>
      </c>
      <c r="B254" s="661" t="s">
        <v>5418</v>
      </c>
      <c r="C254" s="661" t="s">
        <v>4637</v>
      </c>
      <c r="D254" s="661" t="s">
        <v>5451</v>
      </c>
      <c r="E254" s="661" t="s">
        <v>5452</v>
      </c>
      <c r="F254" s="664"/>
      <c r="G254" s="664"/>
      <c r="H254" s="664"/>
      <c r="I254" s="664"/>
      <c r="J254" s="664"/>
      <c r="K254" s="664"/>
      <c r="L254" s="664"/>
      <c r="M254" s="664"/>
      <c r="N254" s="664">
        <v>1</v>
      </c>
      <c r="O254" s="664">
        <v>323</v>
      </c>
      <c r="P254" s="677"/>
      <c r="Q254" s="665">
        <v>323</v>
      </c>
    </row>
    <row r="255" spans="1:17" ht="14.4" customHeight="1" x14ac:dyDescent="0.3">
      <c r="A255" s="660" t="s">
        <v>5453</v>
      </c>
      <c r="B255" s="661" t="s">
        <v>5454</v>
      </c>
      <c r="C255" s="661" t="s">
        <v>4637</v>
      </c>
      <c r="D255" s="661" t="s">
        <v>5455</v>
      </c>
      <c r="E255" s="661" t="s">
        <v>5456</v>
      </c>
      <c r="F255" s="664"/>
      <c r="G255" s="664"/>
      <c r="H255" s="664"/>
      <c r="I255" s="664"/>
      <c r="J255" s="664">
        <v>10</v>
      </c>
      <c r="K255" s="664">
        <v>530</v>
      </c>
      <c r="L255" s="664"/>
      <c r="M255" s="664">
        <v>53</v>
      </c>
      <c r="N255" s="664">
        <v>6</v>
      </c>
      <c r="O255" s="664">
        <v>324</v>
      </c>
      <c r="P255" s="677"/>
      <c r="Q255" s="665">
        <v>54</v>
      </c>
    </row>
    <row r="256" spans="1:17" ht="14.4" customHeight="1" x14ac:dyDescent="0.3">
      <c r="A256" s="660" t="s">
        <v>5453</v>
      </c>
      <c r="B256" s="661" t="s">
        <v>5454</v>
      </c>
      <c r="C256" s="661" t="s">
        <v>4637</v>
      </c>
      <c r="D256" s="661" t="s">
        <v>5457</v>
      </c>
      <c r="E256" s="661" t="s">
        <v>5458</v>
      </c>
      <c r="F256" s="664">
        <v>5</v>
      </c>
      <c r="G256" s="664">
        <v>840</v>
      </c>
      <c r="H256" s="664">
        <v>1</v>
      </c>
      <c r="I256" s="664">
        <v>168</v>
      </c>
      <c r="J256" s="664">
        <v>8</v>
      </c>
      <c r="K256" s="664">
        <v>1344</v>
      </c>
      <c r="L256" s="664">
        <v>1.6</v>
      </c>
      <c r="M256" s="664">
        <v>168</v>
      </c>
      <c r="N256" s="664">
        <v>3</v>
      </c>
      <c r="O256" s="664">
        <v>516</v>
      </c>
      <c r="P256" s="677">
        <v>0.61428571428571432</v>
      </c>
      <c r="Q256" s="665">
        <v>172</v>
      </c>
    </row>
    <row r="257" spans="1:17" ht="14.4" customHeight="1" x14ac:dyDescent="0.3">
      <c r="A257" s="660" t="s">
        <v>5453</v>
      </c>
      <c r="B257" s="661" t="s">
        <v>5454</v>
      </c>
      <c r="C257" s="661" t="s">
        <v>4637</v>
      </c>
      <c r="D257" s="661" t="s">
        <v>5459</v>
      </c>
      <c r="E257" s="661" t="s">
        <v>5460</v>
      </c>
      <c r="F257" s="664">
        <v>5</v>
      </c>
      <c r="G257" s="664">
        <v>1580</v>
      </c>
      <c r="H257" s="664">
        <v>1</v>
      </c>
      <c r="I257" s="664">
        <v>316</v>
      </c>
      <c r="J257" s="664">
        <v>4</v>
      </c>
      <c r="K257" s="664">
        <v>1264</v>
      </c>
      <c r="L257" s="664">
        <v>0.8</v>
      </c>
      <c r="M257" s="664">
        <v>316</v>
      </c>
      <c r="N257" s="664">
        <v>1</v>
      </c>
      <c r="O257" s="664">
        <v>322</v>
      </c>
      <c r="P257" s="677">
        <v>0.20379746835443038</v>
      </c>
      <c r="Q257" s="665">
        <v>322</v>
      </c>
    </row>
    <row r="258" spans="1:17" ht="14.4" customHeight="1" x14ac:dyDescent="0.3">
      <c r="A258" s="660" t="s">
        <v>5453</v>
      </c>
      <c r="B258" s="661" t="s">
        <v>5454</v>
      </c>
      <c r="C258" s="661" t="s">
        <v>4637</v>
      </c>
      <c r="D258" s="661" t="s">
        <v>5461</v>
      </c>
      <c r="E258" s="661" t="s">
        <v>5462</v>
      </c>
      <c r="F258" s="664">
        <v>17</v>
      </c>
      <c r="G258" s="664">
        <v>5746</v>
      </c>
      <c r="H258" s="664">
        <v>1</v>
      </c>
      <c r="I258" s="664">
        <v>338</v>
      </c>
      <c r="J258" s="664">
        <v>50</v>
      </c>
      <c r="K258" s="664">
        <v>16900</v>
      </c>
      <c r="L258" s="664">
        <v>2.9411764705882355</v>
      </c>
      <c r="M258" s="664">
        <v>338</v>
      </c>
      <c r="N258" s="664">
        <v>14</v>
      </c>
      <c r="O258" s="664">
        <v>4774</v>
      </c>
      <c r="P258" s="677">
        <v>0.83083884441350508</v>
      </c>
      <c r="Q258" s="665">
        <v>341</v>
      </c>
    </row>
    <row r="259" spans="1:17" ht="14.4" customHeight="1" x14ac:dyDescent="0.3">
      <c r="A259" s="660" t="s">
        <v>5453</v>
      </c>
      <c r="B259" s="661" t="s">
        <v>5454</v>
      </c>
      <c r="C259" s="661" t="s">
        <v>4637</v>
      </c>
      <c r="D259" s="661" t="s">
        <v>5463</v>
      </c>
      <c r="E259" s="661" t="s">
        <v>5464</v>
      </c>
      <c r="F259" s="664">
        <v>1</v>
      </c>
      <c r="G259" s="664">
        <v>365</v>
      </c>
      <c r="H259" s="664">
        <v>1</v>
      </c>
      <c r="I259" s="664">
        <v>365</v>
      </c>
      <c r="J259" s="664">
        <v>4</v>
      </c>
      <c r="K259" s="664">
        <v>1460</v>
      </c>
      <c r="L259" s="664">
        <v>4</v>
      </c>
      <c r="M259" s="664">
        <v>365</v>
      </c>
      <c r="N259" s="664"/>
      <c r="O259" s="664"/>
      <c r="P259" s="677"/>
      <c r="Q259" s="665"/>
    </row>
    <row r="260" spans="1:17" ht="14.4" customHeight="1" x14ac:dyDescent="0.3">
      <c r="A260" s="660" t="s">
        <v>5453</v>
      </c>
      <c r="B260" s="661" t="s">
        <v>5454</v>
      </c>
      <c r="C260" s="661" t="s">
        <v>4637</v>
      </c>
      <c r="D260" s="661" t="s">
        <v>5465</v>
      </c>
      <c r="E260" s="661" t="s">
        <v>5466</v>
      </c>
      <c r="F260" s="664"/>
      <c r="G260" s="664"/>
      <c r="H260" s="664"/>
      <c r="I260" s="664"/>
      <c r="J260" s="664">
        <v>1</v>
      </c>
      <c r="K260" s="664">
        <v>37</v>
      </c>
      <c r="L260" s="664"/>
      <c r="M260" s="664">
        <v>37</v>
      </c>
      <c r="N260" s="664">
        <v>1</v>
      </c>
      <c r="O260" s="664">
        <v>37</v>
      </c>
      <c r="P260" s="677"/>
      <c r="Q260" s="665">
        <v>37</v>
      </c>
    </row>
    <row r="261" spans="1:17" ht="14.4" customHeight="1" x14ac:dyDescent="0.3">
      <c r="A261" s="660" t="s">
        <v>5453</v>
      </c>
      <c r="B261" s="661" t="s">
        <v>5454</v>
      </c>
      <c r="C261" s="661" t="s">
        <v>4637</v>
      </c>
      <c r="D261" s="661" t="s">
        <v>5467</v>
      </c>
      <c r="E261" s="661" t="s">
        <v>5468</v>
      </c>
      <c r="F261" s="664"/>
      <c r="G261" s="664"/>
      <c r="H261" s="664"/>
      <c r="I261" s="664"/>
      <c r="J261" s="664">
        <v>1</v>
      </c>
      <c r="K261" s="664">
        <v>251</v>
      </c>
      <c r="L261" s="664"/>
      <c r="M261" s="664">
        <v>251</v>
      </c>
      <c r="N261" s="664"/>
      <c r="O261" s="664"/>
      <c r="P261" s="677"/>
      <c r="Q261" s="665"/>
    </row>
    <row r="262" spans="1:17" ht="14.4" customHeight="1" x14ac:dyDescent="0.3">
      <c r="A262" s="660" t="s">
        <v>5453</v>
      </c>
      <c r="B262" s="661" t="s">
        <v>5454</v>
      </c>
      <c r="C262" s="661" t="s">
        <v>4637</v>
      </c>
      <c r="D262" s="661" t="s">
        <v>4985</v>
      </c>
      <c r="E262" s="661" t="s">
        <v>4986</v>
      </c>
      <c r="F262" s="664">
        <v>1</v>
      </c>
      <c r="G262" s="664">
        <v>664</v>
      </c>
      <c r="H262" s="664">
        <v>1</v>
      </c>
      <c r="I262" s="664">
        <v>664</v>
      </c>
      <c r="J262" s="664">
        <v>4</v>
      </c>
      <c r="K262" s="664">
        <v>2656</v>
      </c>
      <c r="L262" s="664">
        <v>4</v>
      </c>
      <c r="M262" s="664">
        <v>664</v>
      </c>
      <c r="N262" s="664"/>
      <c r="O262" s="664"/>
      <c r="P262" s="677"/>
      <c r="Q262" s="665"/>
    </row>
    <row r="263" spans="1:17" ht="14.4" customHeight="1" x14ac:dyDescent="0.3">
      <c r="A263" s="660" t="s">
        <v>5453</v>
      </c>
      <c r="B263" s="661" t="s">
        <v>5454</v>
      </c>
      <c r="C263" s="661" t="s">
        <v>4637</v>
      </c>
      <c r="D263" s="661" t="s">
        <v>5469</v>
      </c>
      <c r="E263" s="661" t="s">
        <v>5470</v>
      </c>
      <c r="F263" s="664"/>
      <c r="G263" s="664"/>
      <c r="H263" s="664"/>
      <c r="I263" s="664"/>
      <c r="J263" s="664">
        <v>2</v>
      </c>
      <c r="K263" s="664">
        <v>562</v>
      </c>
      <c r="L263" s="664"/>
      <c r="M263" s="664">
        <v>281</v>
      </c>
      <c r="N263" s="664"/>
      <c r="O263" s="664"/>
      <c r="P263" s="677"/>
      <c r="Q263" s="665"/>
    </row>
    <row r="264" spans="1:17" ht="14.4" customHeight="1" x14ac:dyDescent="0.3">
      <c r="A264" s="660" t="s">
        <v>5453</v>
      </c>
      <c r="B264" s="661" t="s">
        <v>5454</v>
      </c>
      <c r="C264" s="661" t="s">
        <v>4637</v>
      </c>
      <c r="D264" s="661" t="s">
        <v>5471</v>
      </c>
      <c r="E264" s="661" t="s">
        <v>5472</v>
      </c>
      <c r="F264" s="664">
        <v>6</v>
      </c>
      <c r="G264" s="664">
        <v>2736</v>
      </c>
      <c r="H264" s="664">
        <v>1</v>
      </c>
      <c r="I264" s="664">
        <v>456</v>
      </c>
      <c r="J264" s="664">
        <v>9</v>
      </c>
      <c r="K264" s="664">
        <v>4104</v>
      </c>
      <c r="L264" s="664">
        <v>1.5</v>
      </c>
      <c r="M264" s="664">
        <v>456</v>
      </c>
      <c r="N264" s="664">
        <v>4</v>
      </c>
      <c r="O264" s="664">
        <v>1848</v>
      </c>
      <c r="P264" s="677">
        <v>0.67543859649122806</v>
      </c>
      <c r="Q264" s="665">
        <v>462</v>
      </c>
    </row>
    <row r="265" spans="1:17" ht="14.4" customHeight="1" x14ac:dyDescent="0.3">
      <c r="A265" s="660" t="s">
        <v>5453</v>
      </c>
      <c r="B265" s="661" t="s">
        <v>5454</v>
      </c>
      <c r="C265" s="661" t="s">
        <v>4637</v>
      </c>
      <c r="D265" s="661" t="s">
        <v>5473</v>
      </c>
      <c r="E265" s="661" t="s">
        <v>5474</v>
      </c>
      <c r="F265" s="664">
        <v>5</v>
      </c>
      <c r="G265" s="664">
        <v>1740</v>
      </c>
      <c r="H265" s="664">
        <v>1</v>
      </c>
      <c r="I265" s="664">
        <v>348</v>
      </c>
      <c r="J265" s="664">
        <v>11</v>
      </c>
      <c r="K265" s="664">
        <v>3828</v>
      </c>
      <c r="L265" s="664">
        <v>2.2000000000000002</v>
      </c>
      <c r="M265" s="664">
        <v>348</v>
      </c>
      <c r="N265" s="664">
        <v>4</v>
      </c>
      <c r="O265" s="664">
        <v>1424</v>
      </c>
      <c r="P265" s="677">
        <v>0.81839080459770119</v>
      </c>
      <c r="Q265" s="665">
        <v>356</v>
      </c>
    </row>
    <row r="266" spans="1:17" ht="14.4" customHeight="1" x14ac:dyDescent="0.3">
      <c r="A266" s="660" t="s">
        <v>5453</v>
      </c>
      <c r="B266" s="661" t="s">
        <v>5454</v>
      </c>
      <c r="C266" s="661" t="s">
        <v>4637</v>
      </c>
      <c r="D266" s="661" t="s">
        <v>4989</v>
      </c>
      <c r="E266" s="661" t="s">
        <v>4990</v>
      </c>
      <c r="F266" s="664"/>
      <c r="G266" s="664"/>
      <c r="H266" s="664"/>
      <c r="I266" s="664"/>
      <c r="J266" s="664">
        <v>3</v>
      </c>
      <c r="K266" s="664">
        <v>1371</v>
      </c>
      <c r="L266" s="664"/>
      <c r="M266" s="664">
        <v>457</v>
      </c>
      <c r="N266" s="664"/>
      <c r="O266" s="664"/>
      <c r="P266" s="677"/>
      <c r="Q266" s="665"/>
    </row>
    <row r="267" spans="1:17" ht="14.4" customHeight="1" x14ac:dyDescent="0.3">
      <c r="A267" s="660" t="s">
        <v>5453</v>
      </c>
      <c r="B267" s="661" t="s">
        <v>5454</v>
      </c>
      <c r="C267" s="661" t="s">
        <v>4637</v>
      </c>
      <c r="D267" s="661" t="s">
        <v>2946</v>
      </c>
      <c r="E267" s="661" t="s">
        <v>5475</v>
      </c>
      <c r="F267" s="664">
        <v>2</v>
      </c>
      <c r="G267" s="664">
        <v>858</v>
      </c>
      <c r="H267" s="664">
        <v>1</v>
      </c>
      <c r="I267" s="664">
        <v>429</v>
      </c>
      <c r="J267" s="664"/>
      <c r="K267" s="664"/>
      <c r="L267" s="664"/>
      <c r="M267" s="664"/>
      <c r="N267" s="664">
        <v>1</v>
      </c>
      <c r="O267" s="664">
        <v>437</v>
      </c>
      <c r="P267" s="677">
        <v>0.50932400932400934</v>
      </c>
      <c r="Q267" s="665">
        <v>437</v>
      </c>
    </row>
    <row r="268" spans="1:17" ht="14.4" customHeight="1" x14ac:dyDescent="0.3">
      <c r="A268" s="660" t="s">
        <v>5453</v>
      </c>
      <c r="B268" s="661" t="s">
        <v>5454</v>
      </c>
      <c r="C268" s="661" t="s">
        <v>4637</v>
      </c>
      <c r="D268" s="661" t="s">
        <v>5476</v>
      </c>
      <c r="E268" s="661" t="s">
        <v>5477</v>
      </c>
      <c r="F268" s="664">
        <v>18</v>
      </c>
      <c r="G268" s="664">
        <v>954</v>
      </c>
      <c r="H268" s="664">
        <v>1</v>
      </c>
      <c r="I268" s="664">
        <v>53</v>
      </c>
      <c r="J268" s="664">
        <v>12</v>
      </c>
      <c r="K268" s="664">
        <v>636</v>
      </c>
      <c r="L268" s="664">
        <v>0.66666666666666663</v>
      </c>
      <c r="M268" s="664">
        <v>53</v>
      </c>
      <c r="N268" s="664">
        <v>2</v>
      </c>
      <c r="O268" s="664">
        <v>108</v>
      </c>
      <c r="P268" s="677">
        <v>0.11320754716981132</v>
      </c>
      <c r="Q268" s="665">
        <v>54</v>
      </c>
    </row>
    <row r="269" spans="1:17" ht="14.4" customHeight="1" x14ac:dyDescent="0.3">
      <c r="A269" s="660" t="s">
        <v>5453</v>
      </c>
      <c r="B269" s="661" t="s">
        <v>5454</v>
      </c>
      <c r="C269" s="661" t="s">
        <v>4637</v>
      </c>
      <c r="D269" s="661" t="s">
        <v>5478</v>
      </c>
      <c r="E269" s="661" t="s">
        <v>5479</v>
      </c>
      <c r="F269" s="664">
        <v>63</v>
      </c>
      <c r="G269" s="664">
        <v>10395</v>
      </c>
      <c r="H269" s="664">
        <v>1</v>
      </c>
      <c r="I269" s="664">
        <v>165</v>
      </c>
      <c r="J269" s="664">
        <v>31</v>
      </c>
      <c r="K269" s="664">
        <v>5115</v>
      </c>
      <c r="L269" s="664">
        <v>0.49206349206349204</v>
      </c>
      <c r="M269" s="664">
        <v>165</v>
      </c>
      <c r="N269" s="664">
        <v>3</v>
      </c>
      <c r="O269" s="664">
        <v>507</v>
      </c>
      <c r="P269" s="677">
        <v>4.8773448773448774E-2</v>
      </c>
      <c r="Q269" s="665">
        <v>169</v>
      </c>
    </row>
    <row r="270" spans="1:17" ht="14.4" customHeight="1" x14ac:dyDescent="0.3">
      <c r="A270" s="660" t="s">
        <v>5453</v>
      </c>
      <c r="B270" s="661" t="s">
        <v>5454</v>
      </c>
      <c r="C270" s="661" t="s">
        <v>4637</v>
      </c>
      <c r="D270" s="661" t="s">
        <v>5480</v>
      </c>
      <c r="E270" s="661" t="s">
        <v>5481</v>
      </c>
      <c r="F270" s="664">
        <v>5</v>
      </c>
      <c r="G270" s="664">
        <v>395</v>
      </c>
      <c r="H270" s="664">
        <v>1</v>
      </c>
      <c r="I270" s="664">
        <v>79</v>
      </c>
      <c r="J270" s="664">
        <v>25</v>
      </c>
      <c r="K270" s="664">
        <v>1975</v>
      </c>
      <c r="L270" s="664">
        <v>5</v>
      </c>
      <c r="M270" s="664">
        <v>79</v>
      </c>
      <c r="N270" s="664">
        <v>2</v>
      </c>
      <c r="O270" s="664">
        <v>162</v>
      </c>
      <c r="P270" s="677">
        <v>0.41012658227848103</v>
      </c>
      <c r="Q270" s="665">
        <v>81</v>
      </c>
    </row>
    <row r="271" spans="1:17" ht="14.4" customHeight="1" x14ac:dyDescent="0.3">
      <c r="A271" s="660" t="s">
        <v>5453</v>
      </c>
      <c r="B271" s="661" t="s">
        <v>5454</v>
      </c>
      <c r="C271" s="661" t="s">
        <v>4637</v>
      </c>
      <c r="D271" s="661" t="s">
        <v>5482</v>
      </c>
      <c r="E271" s="661" t="s">
        <v>5483</v>
      </c>
      <c r="F271" s="664">
        <v>3</v>
      </c>
      <c r="G271" s="664">
        <v>480</v>
      </c>
      <c r="H271" s="664">
        <v>1</v>
      </c>
      <c r="I271" s="664">
        <v>160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5453</v>
      </c>
      <c r="B272" s="661" t="s">
        <v>5454</v>
      </c>
      <c r="C272" s="661" t="s">
        <v>4637</v>
      </c>
      <c r="D272" s="661" t="s">
        <v>4991</v>
      </c>
      <c r="E272" s="661" t="s">
        <v>4992</v>
      </c>
      <c r="F272" s="664">
        <v>1</v>
      </c>
      <c r="G272" s="664">
        <v>167</v>
      </c>
      <c r="H272" s="664">
        <v>1</v>
      </c>
      <c r="I272" s="664">
        <v>167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5453</v>
      </c>
      <c r="B273" s="661" t="s">
        <v>5454</v>
      </c>
      <c r="C273" s="661" t="s">
        <v>4637</v>
      </c>
      <c r="D273" s="661" t="s">
        <v>5484</v>
      </c>
      <c r="E273" s="661" t="s">
        <v>5485</v>
      </c>
      <c r="F273" s="664">
        <v>2</v>
      </c>
      <c r="G273" s="664">
        <v>486</v>
      </c>
      <c r="H273" s="664">
        <v>1</v>
      </c>
      <c r="I273" s="664">
        <v>243</v>
      </c>
      <c r="J273" s="664">
        <v>3</v>
      </c>
      <c r="K273" s="664">
        <v>729</v>
      </c>
      <c r="L273" s="664">
        <v>1.5</v>
      </c>
      <c r="M273" s="664">
        <v>243</v>
      </c>
      <c r="N273" s="664">
        <v>1</v>
      </c>
      <c r="O273" s="664">
        <v>247</v>
      </c>
      <c r="P273" s="677">
        <v>0.50823045267489708</v>
      </c>
      <c r="Q273" s="665">
        <v>247</v>
      </c>
    </row>
    <row r="274" spans="1:17" ht="14.4" customHeight="1" x14ac:dyDescent="0.3">
      <c r="A274" s="660" t="s">
        <v>5453</v>
      </c>
      <c r="B274" s="661" t="s">
        <v>5454</v>
      </c>
      <c r="C274" s="661" t="s">
        <v>4637</v>
      </c>
      <c r="D274" s="661" t="s">
        <v>5486</v>
      </c>
      <c r="E274" s="661" t="s">
        <v>5487</v>
      </c>
      <c r="F274" s="664">
        <v>3</v>
      </c>
      <c r="G274" s="664">
        <v>5979</v>
      </c>
      <c r="H274" s="664">
        <v>1</v>
      </c>
      <c r="I274" s="664">
        <v>1993</v>
      </c>
      <c r="J274" s="664">
        <v>1</v>
      </c>
      <c r="K274" s="664">
        <v>1993</v>
      </c>
      <c r="L274" s="664">
        <v>0.33333333333333331</v>
      </c>
      <c r="M274" s="664">
        <v>1993</v>
      </c>
      <c r="N274" s="664"/>
      <c r="O274" s="664"/>
      <c r="P274" s="677"/>
      <c r="Q274" s="665"/>
    </row>
    <row r="275" spans="1:17" ht="14.4" customHeight="1" x14ac:dyDescent="0.3">
      <c r="A275" s="660" t="s">
        <v>5453</v>
      </c>
      <c r="B275" s="661" t="s">
        <v>5454</v>
      </c>
      <c r="C275" s="661" t="s">
        <v>4637</v>
      </c>
      <c r="D275" s="661" t="s">
        <v>5488</v>
      </c>
      <c r="E275" s="661" t="s">
        <v>5489</v>
      </c>
      <c r="F275" s="664">
        <v>3</v>
      </c>
      <c r="G275" s="664">
        <v>1212</v>
      </c>
      <c r="H275" s="664">
        <v>1</v>
      </c>
      <c r="I275" s="664">
        <v>404</v>
      </c>
      <c r="J275" s="664"/>
      <c r="K275" s="664"/>
      <c r="L275" s="664"/>
      <c r="M275" s="664"/>
      <c r="N275" s="664"/>
      <c r="O275" s="664"/>
      <c r="P275" s="677"/>
      <c r="Q275" s="665"/>
    </row>
    <row r="276" spans="1:17" ht="14.4" customHeight="1" x14ac:dyDescent="0.3">
      <c r="A276" s="660" t="s">
        <v>5453</v>
      </c>
      <c r="B276" s="661" t="s">
        <v>5454</v>
      </c>
      <c r="C276" s="661" t="s">
        <v>4637</v>
      </c>
      <c r="D276" s="661" t="s">
        <v>5490</v>
      </c>
      <c r="E276" s="661" t="s">
        <v>5491</v>
      </c>
      <c r="F276" s="664">
        <v>1</v>
      </c>
      <c r="G276" s="664">
        <v>266</v>
      </c>
      <c r="H276" s="664">
        <v>1</v>
      </c>
      <c r="I276" s="664">
        <v>266</v>
      </c>
      <c r="J276" s="664">
        <v>1</v>
      </c>
      <c r="K276" s="664">
        <v>266</v>
      </c>
      <c r="L276" s="664">
        <v>1</v>
      </c>
      <c r="M276" s="664">
        <v>266</v>
      </c>
      <c r="N276" s="664"/>
      <c r="O276" s="664"/>
      <c r="P276" s="677"/>
      <c r="Q276" s="665"/>
    </row>
    <row r="277" spans="1:17" ht="14.4" customHeight="1" x14ac:dyDescent="0.3">
      <c r="A277" s="660" t="s">
        <v>5492</v>
      </c>
      <c r="B277" s="661" t="s">
        <v>5493</v>
      </c>
      <c r="C277" s="661" t="s">
        <v>4637</v>
      </c>
      <c r="D277" s="661" t="s">
        <v>5494</v>
      </c>
      <c r="E277" s="661" t="s">
        <v>5495</v>
      </c>
      <c r="F277" s="664">
        <v>30</v>
      </c>
      <c r="G277" s="664">
        <v>4770</v>
      </c>
      <c r="H277" s="664">
        <v>1</v>
      </c>
      <c r="I277" s="664">
        <v>159</v>
      </c>
      <c r="J277" s="664">
        <v>24</v>
      </c>
      <c r="K277" s="664">
        <v>3816</v>
      </c>
      <c r="L277" s="664">
        <v>0.8</v>
      </c>
      <c r="M277" s="664">
        <v>159</v>
      </c>
      <c r="N277" s="664">
        <v>41</v>
      </c>
      <c r="O277" s="664">
        <v>6601</v>
      </c>
      <c r="P277" s="677">
        <v>1.3838574423480083</v>
      </c>
      <c r="Q277" s="665">
        <v>161</v>
      </c>
    </row>
    <row r="278" spans="1:17" ht="14.4" customHeight="1" x14ac:dyDescent="0.3">
      <c r="A278" s="660" t="s">
        <v>5492</v>
      </c>
      <c r="B278" s="661" t="s">
        <v>5493</v>
      </c>
      <c r="C278" s="661" t="s">
        <v>4637</v>
      </c>
      <c r="D278" s="661" t="s">
        <v>5496</v>
      </c>
      <c r="E278" s="661" t="s">
        <v>5497</v>
      </c>
      <c r="F278" s="664"/>
      <c r="G278" s="664"/>
      <c r="H278" s="664"/>
      <c r="I278" s="664"/>
      <c r="J278" s="664">
        <v>1</v>
      </c>
      <c r="K278" s="664">
        <v>1165</v>
      </c>
      <c r="L278" s="664"/>
      <c r="M278" s="664">
        <v>1165</v>
      </c>
      <c r="N278" s="664"/>
      <c r="O278" s="664"/>
      <c r="P278" s="677"/>
      <c r="Q278" s="665"/>
    </row>
    <row r="279" spans="1:17" ht="14.4" customHeight="1" x14ac:dyDescent="0.3">
      <c r="A279" s="660" t="s">
        <v>5492</v>
      </c>
      <c r="B279" s="661" t="s">
        <v>5493</v>
      </c>
      <c r="C279" s="661" t="s">
        <v>4637</v>
      </c>
      <c r="D279" s="661" t="s">
        <v>5498</v>
      </c>
      <c r="E279" s="661" t="s">
        <v>5499</v>
      </c>
      <c r="F279" s="664">
        <v>32</v>
      </c>
      <c r="G279" s="664">
        <v>1248</v>
      </c>
      <c r="H279" s="664">
        <v>1</v>
      </c>
      <c r="I279" s="664">
        <v>39</v>
      </c>
      <c r="J279" s="664">
        <v>34</v>
      </c>
      <c r="K279" s="664">
        <v>1326</v>
      </c>
      <c r="L279" s="664">
        <v>1.0625</v>
      </c>
      <c r="M279" s="664">
        <v>39</v>
      </c>
      <c r="N279" s="664">
        <v>30</v>
      </c>
      <c r="O279" s="664">
        <v>1200</v>
      </c>
      <c r="P279" s="677">
        <v>0.96153846153846156</v>
      </c>
      <c r="Q279" s="665">
        <v>40</v>
      </c>
    </row>
    <row r="280" spans="1:17" ht="14.4" customHeight="1" x14ac:dyDescent="0.3">
      <c r="A280" s="660" t="s">
        <v>5492</v>
      </c>
      <c r="B280" s="661" t="s">
        <v>5493</v>
      </c>
      <c r="C280" s="661" t="s">
        <v>4637</v>
      </c>
      <c r="D280" s="661" t="s">
        <v>5431</v>
      </c>
      <c r="E280" s="661" t="s">
        <v>5432</v>
      </c>
      <c r="F280" s="664"/>
      <c r="G280" s="664"/>
      <c r="H280" s="664"/>
      <c r="I280" s="664"/>
      <c r="J280" s="664">
        <v>4</v>
      </c>
      <c r="K280" s="664">
        <v>1528</v>
      </c>
      <c r="L280" s="664"/>
      <c r="M280" s="664">
        <v>382</v>
      </c>
      <c r="N280" s="664">
        <v>7</v>
      </c>
      <c r="O280" s="664">
        <v>2681</v>
      </c>
      <c r="P280" s="677"/>
      <c r="Q280" s="665">
        <v>383</v>
      </c>
    </row>
    <row r="281" spans="1:17" ht="14.4" customHeight="1" x14ac:dyDescent="0.3">
      <c r="A281" s="660" t="s">
        <v>5492</v>
      </c>
      <c r="B281" s="661" t="s">
        <v>5493</v>
      </c>
      <c r="C281" s="661" t="s">
        <v>4637</v>
      </c>
      <c r="D281" s="661" t="s">
        <v>5500</v>
      </c>
      <c r="E281" s="661" t="s">
        <v>5501</v>
      </c>
      <c r="F281" s="664"/>
      <c r="G281" s="664"/>
      <c r="H281" s="664"/>
      <c r="I281" s="664"/>
      <c r="J281" s="664">
        <v>3</v>
      </c>
      <c r="K281" s="664">
        <v>1332</v>
      </c>
      <c r="L281" s="664"/>
      <c r="M281" s="664">
        <v>444</v>
      </c>
      <c r="N281" s="664"/>
      <c r="O281" s="664"/>
      <c r="P281" s="677"/>
      <c r="Q281" s="665"/>
    </row>
    <row r="282" spans="1:17" ht="14.4" customHeight="1" x14ac:dyDescent="0.3">
      <c r="A282" s="660" t="s">
        <v>5492</v>
      </c>
      <c r="B282" s="661" t="s">
        <v>5493</v>
      </c>
      <c r="C282" s="661" t="s">
        <v>4637</v>
      </c>
      <c r="D282" s="661" t="s">
        <v>5502</v>
      </c>
      <c r="E282" s="661" t="s">
        <v>5503</v>
      </c>
      <c r="F282" s="664"/>
      <c r="G282" s="664"/>
      <c r="H282" s="664"/>
      <c r="I282" s="664"/>
      <c r="J282" s="664">
        <v>7</v>
      </c>
      <c r="K282" s="664">
        <v>217</v>
      </c>
      <c r="L282" s="664"/>
      <c r="M282" s="664">
        <v>31</v>
      </c>
      <c r="N282" s="664"/>
      <c r="O282" s="664"/>
      <c r="P282" s="677"/>
      <c r="Q282" s="665"/>
    </row>
    <row r="283" spans="1:17" ht="14.4" customHeight="1" x14ac:dyDescent="0.3">
      <c r="A283" s="660" t="s">
        <v>5492</v>
      </c>
      <c r="B283" s="661" t="s">
        <v>5493</v>
      </c>
      <c r="C283" s="661" t="s">
        <v>4637</v>
      </c>
      <c r="D283" s="661" t="s">
        <v>5504</v>
      </c>
      <c r="E283" s="661" t="s">
        <v>5505</v>
      </c>
      <c r="F283" s="664">
        <v>2</v>
      </c>
      <c r="G283" s="664">
        <v>410</v>
      </c>
      <c r="H283" s="664">
        <v>1</v>
      </c>
      <c r="I283" s="664">
        <v>205</v>
      </c>
      <c r="J283" s="664"/>
      <c r="K283" s="664"/>
      <c r="L283" s="664"/>
      <c r="M283" s="664"/>
      <c r="N283" s="664">
        <v>1</v>
      </c>
      <c r="O283" s="664">
        <v>207</v>
      </c>
      <c r="P283" s="677">
        <v>0.50487804878048781</v>
      </c>
      <c r="Q283" s="665">
        <v>207</v>
      </c>
    </row>
    <row r="284" spans="1:17" ht="14.4" customHeight="1" x14ac:dyDescent="0.3">
      <c r="A284" s="660" t="s">
        <v>5492</v>
      </c>
      <c r="B284" s="661" t="s">
        <v>5493</v>
      </c>
      <c r="C284" s="661" t="s">
        <v>4637</v>
      </c>
      <c r="D284" s="661" t="s">
        <v>5506</v>
      </c>
      <c r="E284" s="661" t="s">
        <v>5507</v>
      </c>
      <c r="F284" s="664">
        <v>1</v>
      </c>
      <c r="G284" s="664">
        <v>377</v>
      </c>
      <c r="H284" s="664">
        <v>1</v>
      </c>
      <c r="I284" s="664">
        <v>377</v>
      </c>
      <c r="J284" s="664"/>
      <c r="K284" s="664"/>
      <c r="L284" s="664"/>
      <c r="M284" s="664"/>
      <c r="N284" s="664">
        <v>1</v>
      </c>
      <c r="O284" s="664">
        <v>380</v>
      </c>
      <c r="P284" s="677">
        <v>1.0079575596816976</v>
      </c>
      <c r="Q284" s="665">
        <v>380</v>
      </c>
    </row>
    <row r="285" spans="1:17" ht="14.4" customHeight="1" x14ac:dyDescent="0.3">
      <c r="A285" s="660" t="s">
        <v>5492</v>
      </c>
      <c r="B285" s="661" t="s">
        <v>5493</v>
      </c>
      <c r="C285" s="661" t="s">
        <v>4637</v>
      </c>
      <c r="D285" s="661" t="s">
        <v>5508</v>
      </c>
      <c r="E285" s="661" t="s">
        <v>5509</v>
      </c>
      <c r="F285" s="664">
        <v>66</v>
      </c>
      <c r="G285" s="664">
        <v>7458</v>
      </c>
      <c r="H285" s="664">
        <v>1</v>
      </c>
      <c r="I285" s="664">
        <v>113</v>
      </c>
      <c r="J285" s="664">
        <v>72</v>
      </c>
      <c r="K285" s="664">
        <v>8136</v>
      </c>
      <c r="L285" s="664">
        <v>1.0909090909090908</v>
      </c>
      <c r="M285" s="664">
        <v>113</v>
      </c>
      <c r="N285" s="664">
        <v>62</v>
      </c>
      <c r="O285" s="664">
        <v>7192</v>
      </c>
      <c r="P285" s="677">
        <v>0.96433360150174308</v>
      </c>
      <c r="Q285" s="665">
        <v>116</v>
      </c>
    </row>
    <row r="286" spans="1:17" ht="14.4" customHeight="1" x14ac:dyDescent="0.3">
      <c r="A286" s="660" t="s">
        <v>5492</v>
      </c>
      <c r="B286" s="661" t="s">
        <v>5493</v>
      </c>
      <c r="C286" s="661" t="s">
        <v>4637</v>
      </c>
      <c r="D286" s="661" t="s">
        <v>5510</v>
      </c>
      <c r="E286" s="661" t="s">
        <v>5511</v>
      </c>
      <c r="F286" s="664">
        <v>11</v>
      </c>
      <c r="G286" s="664">
        <v>924</v>
      </c>
      <c r="H286" s="664">
        <v>1</v>
      </c>
      <c r="I286" s="664">
        <v>84</v>
      </c>
      <c r="J286" s="664">
        <v>9</v>
      </c>
      <c r="K286" s="664">
        <v>756</v>
      </c>
      <c r="L286" s="664">
        <v>0.81818181818181823</v>
      </c>
      <c r="M286" s="664">
        <v>84</v>
      </c>
      <c r="N286" s="664">
        <v>8</v>
      </c>
      <c r="O286" s="664">
        <v>680</v>
      </c>
      <c r="P286" s="677">
        <v>0.73593073593073588</v>
      </c>
      <c r="Q286" s="665">
        <v>85</v>
      </c>
    </row>
    <row r="287" spans="1:17" ht="14.4" customHeight="1" x14ac:dyDescent="0.3">
      <c r="A287" s="660" t="s">
        <v>5492</v>
      </c>
      <c r="B287" s="661" t="s">
        <v>5493</v>
      </c>
      <c r="C287" s="661" t="s">
        <v>4637</v>
      </c>
      <c r="D287" s="661" t="s">
        <v>5512</v>
      </c>
      <c r="E287" s="661" t="s">
        <v>5513</v>
      </c>
      <c r="F287" s="664"/>
      <c r="G287" s="664"/>
      <c r="H287" s="664"/>
      <c r="I287" s="664"/>
      <c r="J287" s="664">
        <v>1</v>
      </c>
      <c r="K287" s="664">
        <v>96</v>
      </c>
      <c r="L287" s="664"/>
      <c r="M287" s="664">
        <v>96</v>
      </c>
      <c r="N287" s="664">
        <v>1</v>
      </c>
      <c r="O287" s="664">
        <v>98</v>
      </c>
      <c r="P287" s="677"/>
      <c r="Q287" s="665">
        <v>98</v>
      </c>
    </row>
    <row r="288" spans="1:17" ht="14.4" customHeight="1" x14ac:dyDescent="0.3">
      <c r="A288" s="660" t="s">
        <v>5492</v>
      </c>
      <c r="B288" s="661" t="s">
        <v>5493</v>
      </c>
      <c r="C288" s="661" t="s">
        <v>4637</v>
      </c>
      <c r="D288" s="661" t="s">
        <v>5514</v>
      </c>
      <c r="E288" s="661" t="s">
        <v>5515</v>
      </c>
      <c r="F288" s="664"/>
      <c r="G288" s="664"/>
      <c r="H288" s="664"/>
      <c r="I288" s="664"/>
      <c r="J288" s="664">
        <v>9</v>
      </c>
      <c r="K288" s="664">
        <v>189</v>
      </c>
      <c r="L288" s="664"/>
      <c r="M288" s="664">
        <v>21</v>
      </c>
      <c r="N288" s="664"/>
      <c r="O288" s="664"/>
      <c r="P288" s="677"/>
      <c r="Q288" s="665"/>
    </row>
    <row r="289" spans="1:17" ht="14.4" customHeight="1" x14ac:dyDescent="0.3">
      <c r="A289" s="660" t="s">
        <v>5492</v>
      </c>
      <c r="B289" s="661" t="s">
        <v>5493</v>
      </c>
      <c r="C289" s="661" t="s">
        <v>4637</v>
      </c>
      <c r="D289" s="661" t="s">
        <v>5440</v>
      </c>
      <c r="E289" s="661" t="s">
        <v>5441</v>
      </c>
      <c r="F289" s="664">
        <v>19</v>
      </c>
      <c r="G289" s="664">
        <v>9234</v>
      </c>
      <c r="H289" s="664">
        <v>1</v>
      </c>
      <c r="I289" s="664">
        <v>486</v>
      </c>
      <c r="J289" s="664">
        <v>6</v>
      </c>
      <c r="K289" s="664">
        <v>2916</v>
      </c>
      <c r="L289" s="664">
        <v>0.31578947368421051</v>
      </c>
      <c r="M289" s="664">
        <v>486</v>
      </c>
      <c r="N289" s="664">
        <v>14</v>
      </c>
      <c r="O289" s="664">
        <v>6818</v>
      </c>
      <c r="P289" s="677">
        <v>0.73835824128221794</v>
      </c>
      <c r="Q289" s="665">
        <v>487</v>
      </c>
    </row>
    <row r="290" spans="1:17" ht="14.4" customHeight="1" x14ac:dyDescent="0.3">
      <c r="A290" s="660" t="s">
        <v>5492</v>
      </c>
      <c r="B290" s="661" t="s">
        <v>5493</v>
      </c>
      <c r="C290" s="661" t="s">
        <v>4637</v>
      </c>
      <c r="D290" s="661" t="s">
        <v>5516</v>
      </c>
      <c r="E290" s="661" t="s">
        <v>5517</v>
      </c>
      <c r="F290" s="664">
        <v>8</v>
      </c>
      <c r="G290" s="664">
        <v>320</v>
      </c>
      <c r="H290" s="664">
        <v>1</v>
      </c>
      <c r="I290" s="664">
        <v>40</v>
      </c>
      <c r="J290" s="664">
        <v>16</v>
      </c>
      <c r="K290" s="664">
        <v>640</v>
      </c>
      <c r="L290" s="664">
        <v>2</v>
      </c>
      <c r="M290" s="664">
        <v>40</v>
      </c>
      <c r="N290" s="664">
        <v>2</v>
      </c>
      <c r="O290" s="664">
        <v>82</v>
      </c>
      <c r="P290" s="677">
        <v>0.25624999999999998</v>
      </c>
      <c r="Q290" s="665">
        <v>41</v>
      </c>
    </row>
    <row r="291" spans="1:17" ht="14.4" customHeight="1" x14ac:dyDescent="0.3">
      <c r="A291" s="660" t="s">
        <v>5492</v>
      </c>
      <c r="B291" s="661" t="s">
        <v>5493</v>
      </c>
      <c r="C291" s="661" t="s">
        <v>4637</v>
      </c>
      <c r="D291" s="661" t="s">
        <v>5518</v>
      </c>
      <c r="E291" s="661" t="s">
        <v>5519</v>
      </c>
      <c r="F291" s="664">
        <v>1</v>
      </c>
      <c r="G291" s="664">
        <v>761</v>
      </c>
      <c r="H291" s="664">
        <v>1</v>
      </c>
      <c r="I291" s="664">
        <v>761</v>
      </c>
      <c r="J291" s="664"/>
      <c r="K291" s="664"/>
      <c r="L291" s="664"/>
      <c r="M291" s="664"/>
      <c r="N291" s="664"/>
      <c r="O291" s="664"/>
      <c r="P291" s="677"/>
      <c r="Q291" s="665"/>
    </row>
    <row r="292" spans="1:17" ht="14.4" customHeight="1" x14ac:dyDescent="0.3">
      <c r="A292" s="660" t="s">
        <v>5492</v>
      </c>
      <c r="B292" s="661" t="s">
        <v>5493</v>
      </c>
      <c r="C292" s="661" t="s">
        <v>4637</v>
      </c>
      <c r="D292" s="661" t="s">
        <v>5520</v>
      </c>
      <c r="E292" s="661" t="s">
        <v>5521</v>
      </c>
      <c r="F292" s="664">
        <v>1</v>
      </c>
      <c r="G292" s="664">
        <v>604</v>
      </c>
      <c r="H292" s="664">
        <v>1</v>
      </c>
      <c r="I292" s="664">
        <v>604</v>
      </c>
      <c r="J292" s="664"/>
      <c r="K292" s="664"/>
      <c r="L292" s="664"/>
      <c r="M292" s="664"/>
      <c r="N292" s="664"/>
      <c r="O292" s="664"/>
      <c r="P292" s="677"/>
      <c r="Q292" s="665"/>
    </row>
    <row r="293" spans="1:17" ht="14.4" customHeight="1" x14ac:dyDescent="0.3">
      <c r="A293" s="660" t="s">
        <v>5522</v>
      </c>
      <c r="B293" s="661" t="s">
        <v>5261</v>
      </c>
      <c r="C293" s="661" t="s">
        <v>4637</v>
      </c>
      <c r="D293" s="661" t="s">
        <v>5523</v>
      </c>
      <c r="E293" s="661" t="s">
        <v>5524</v>
      </c>
      <c r="F293" s="664"/>
      <c r="G293" s="664"/>
      <c r="H293" s="664"/>
      <c r="I293" s="664"/>
      <c r="J293" s="664"/>
      <c r="K293" s="664"/>
      <c r="L293" s="664"/>
      <c r="M293" s="664"/>
      <c r="N293" s="664">
        <v>1</v>
      </c>
      <c r="O293" s="664">
        <v>347</v>
      </c>
      <c r="P293" s="677"/>
      <c r="Q293" s="665">
        <v>347</v>
      </c>
    </row>
    <row r="294" spans="1:17" ht="14.4" customHeight="1" x14ac:dyDescent="0.3">
      <c r="A294" s="660" t="s">
        <v>5522</v>
      </c>
      <c r="B294" s="661" t="s">
        <v>5261</v>
      </c>
      <c r="C294" s="661" t="s">
        <v>4637</v>
      </c>
      <c r="D294" s="661" t="s">
        <v>5525</v>
      </c>
      <c r="E294" s="661" t="s">
        <v>5526</v>
      </c>
      <c r="F294" s="664"/>
      <c r="G294" s="664"/>
      <c r="H294" s="664"/>
      <c r="I294" s="664"/>
      <c r="J294" s="664"/>
      <c r="K294" s="664"/>
      <c r="L294" s="664"/>
      <c r="M294" s="664"/>
      <c r="N294" s="664">
        <v>1</v>
      </c>
      <c r="O294" s="664">
        <v>111</v>
      </c>
      <c r="P294" s="677"/>
      <c r="Q294" s="665">
        <v>111</v>
      </c>
    </row>
    <row r="295" spans="1:17" ht="14.4" customHeight="1" x14ac:dyDescent="0.3">
      <c r="A295" s="660" t="s">
        <v>5522</v>
      </c>
      <c r="B295" s="661" t="s">
        <v>5261</v>
      </c>
      <c r="C295" s="661" t="s">
        <v>4637</v>
      </c>
      <c r="D295" s="661" t="s">
        <v>5527</v>
      </c>
      <c r="E295" s="661" t="s">
        <v>5528</v>
      </c>
      <c r="F295" s="664"/>
      <c r="G295" s="664"/>
      <c r="H295" s="664"/>
      <c r="I295" s="664"/>
      <c r="J295" s="664"/>
      <c r="K295" s="664"/>
      <c r="L295" s="664"/>
      <c r="M295" s="664"/>
      <c r="N295" s="664">
        <v>1</v>
      </c>
      <c r="O295" s="664">
        <v>207</v>
      </c>
      <c r="P295" s="677"/>
      <c r="Q295" s="665">
        <v>207</v>
      </c>
    </row>
    <row r="296" spans="1:17" ht="14.4" customHeight="1" x14ac:dyDescent="0.3">
      <c r="A296" s="660" t="s">
        <v>5529</v>
      </c>
      <c r="B296" s="661" t="s">
        <v>5030</v>
      </c>
      <c r="C296" s="661" t="s">
        <v>4637</v>
      </c>
      <c r="D296" s="661" t="s">
        <v>5033</v>
      </c>
      <c r="E296" s="661" t="s">
        <v>5034</v>
      </c>
      <c r="F296" s="664">
        <v>1</v>
      </c>
      <c r="G296" s="664">
        <v>1245</v>
      </c>
      <c r="H296" s="664">
        <v>1</v>
      </c>
      <c r="I296" s="664">
        <v>1245</v>
      </c>
      <c r="J296" s="664">
        <v>2</v>
      </c>
      <c r="K296" s="664">
        <v>2490</v>
      </c>
      <c r="L296" s="664">
        <v>2</v>
      </c>
      <c r="M296" s="664">
        <v>1245</v>
      </c>
      <c r="N296" s="664">
        <v>2</v>
      </c>
      <c r="O296" s="664">
        <v>2536</v>
      </c>
      <c r="P296" s="677">
        <v>2.0369477911646587</v>
      </c>
      <c r="Q296" s="665">
        <v>1268</v>
      </c>
    </row>
    <row r="297" spans="1:17" ht="14.4" customHeight="1" x14ac:dyDescent="0.3">
      <c r="A297" s="660" t="s">
        <v>5529</v>
      </c>
      <c r="B297" s="661" t="s">
        <v>5030</v>
      </c>
      <c r="C297" s="661" t="s">
        <v>4637</v>
      </c>
      <c r="D297" s="661" t="s">
        <v>5530</v>
      </c>
      <c r="E297" s="661" t="s">
        <v>5531</v>
      </c>
      <c r="F297" s="664">
        <v>2</v>
      </c>
      <c r="G297" s="664">
        <v>18674</v>
      </c>
      <c r="H297" s="664">
        <v>1</v>
      </c>
      <c r="I297" s="664">
        <v>9337</v>
      </c>
      <c r="J297" s="664">
        <v>2</v>
      </c>
      <c r="K297" s="664">
        <v>18674</v>
      </c>
      <c r="L297" s="664">
        <v>1</v>
      </c>
      <c r="M297" s="664">
        <v>9337</v>
      </c>
      <c r="N297" s="664">
        <v>4</v>
      </c>
      <c r="O297" s="664">
        <v>37784</v>
      </c>
      <c r="P297" s="677">
        <v>2.023347970440184</v>
      </c>
      <c r="Q297" s="665">
        <v>9446</v>
      </c>
    </row>
    <row r="298" spans="1:17" ht="14.4" customHeight="1" x14ac:dyDescent="0.3">
      <c r="A298" s="660" t="s">
        <v>5529</v>
      </c>
      <c r="B298" s="661" t="s">
        <v>5030</v>
      </c>
      <c r="C298" s="661" t="s">
        <v>4637</v>
      </c>
      <c r="D298" s="661" t="s">
        <v>5037</v>
      </c>
      <c r="E298" s="661" t="s">
        <v>5038</v>
      </c>
      <c r="F298" s="664"/>
      <c r="G298" s="664"/>
      <c r="H298" s="664"/>
      <c r="I298" s="664"/>
      <c r="J298" s="664"/>
      <c r="K298" s="664"/>
      <c r="L298" s="664"/>
      <c r="M298" s="664"/>
      <c r="N298" s="664">
        <v>6</v>
      </c>
      <c r="O298" s="664">
        <v>6048</v>
      </c>
      <c r="P298" s="677"/>
      <c r="Q298" s="665">
        <v>1008</v>
      </c>
    </row>
    <row r="299" spans="1:17" ht="14.4" customHeight="1" x14ac:dyDescent="0.3">
      <c r="A299" s="660" t="s">
        <v>5529</v>
      </c>
      <c r="B299" s="661" t="s">
        <v>5030</v>
      </c>
      <c r="C299" s="661" t="s">
        <v>4637</v>
      </c>
      <c r="D299" s="661" t="s">
        <v>5039</v>
      </c>
      <c r="E299" s="661" t="s">
        <v>5040</v>
      </c>
      <c r="F299" s="664">
        <v>9</v>
      </c>
      <c r="G299" s="664">
        <v>20097</v>
      </c>
      <c r="H299" s="664">
        <v>1</v>
      </c>
      <c r="I299" s="664">
        <v>2233</v>
      </c>
      <c r="J299" s="664"/>
      <c r="K299" s="664"/>
      <c r="L299" s="664"/>
      <c r="M299" s="664"/>
      <c r="N299" s="664">
        <v>6</v>
      </c>
      <c r="O299" s="664">
        <v>13584</v>
      </c>
      <c r="P299" s="677">
        <v>0.67592177937005526</v>
      </c>
      <c r="Q299" s="665">
        <v>2264</v>
      </c>
    </row>
    <row r="300" spans="1:17" ht="14.4" customHeight="1" thickBot="1" x14ac:dyDescent="0.35">
      <c r="A300" s="666" t="s">
        <v>5529</v>
      </c>
      <c r="B300" s="667" t="s">
        <v>5030</v>
      </c>
      <c r="C300" s="667" t="s">
        <v>4637</v>
      </c>
      <c r="D300" s="667" t="s">
        <v>5532</v>
      </c>
      <c r="E300" s="667" t="s">
        <v>5533</v>
      </c>
      <c r="F300" s="670"/>
      <c r="G300" s="670"/>
      <c r="H300" s="670"/>
      <c r="I300" s="670"/>
      <c r="J300" s="670">
        <v>3</v>
      </c>
      <c r="K300" s="670">
        <v>22647</v>
      </c>
      <c r="L300" s="670"/>
      <c r="M300" s="670">
        <v>7549</v>
      </c>
      <c r="N300" s="670">
        <v>1</v>
      </c>
      <c r="O300" s="670">
        <v>7555</v>
      </c>
      <c r="P300" s="678"/>
      <c r="Q300" s="671">
        <v>7555</v>
      </c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1923</v>
      </c>
      <c r="D3" s="197">
        <f>SUBTOTAL(9,D6:D1048576)</f>
        <v>2177</v>
      </c>
      <c r="E3" s="197">
        <f>SUBTOTAL(9,E6:E1048576)</f>
        <v>2015</v>
      </c>
      <c r="F3" s="198">
        <f>IF(OR(E3=0,C3=0),"",E3/C3)</f>
        <v>1.0478419136765471</v>
      </c>
      <c r="G3" s="452">
        <f>SUBTOTAL(9,G6:G1048576)</f>
        <v>1779.1874999999998</v>
      </c>
      <c r="H3" s="453">
        <f>SUBTOTAL(9,H6:H1048576)</f>
        <v>1957.4874</v>
      </c>
      <c r="I3" s="453">
        <f>SUBTOTAL(9,I6:I1048576)</f>
        <v>1860.2855999999999</v>
      </c>
      <c r="J3" s="198">
        <f>IF(OR(I3=0,G3=0),"",I3/G3)</f>
        <v>1.045581536515966</v>
      </c>
      <c r="K3" s="452">
        <f>SUBTOTAL(9,K6:K1048576)</f>
        <v>153.84</v>
      </c>
      <c r="L3" s="453">
        <f>SUBTOTAL(9,L6:L1048576)</f>
        <v>174.16</v>
      </c>
      <c r="M3" s="453">
        <f>SUBTOTAL(9,M6:M1048576)</f>
        <v>161.19999999999999</v>
      </c>
      <c r="N3" s="199">
        <f>IF(OR(M3=0,E3=0),"",M3/E3)</f>
        <v>7.9999999999999988E-2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1"/>
      <c r="B5" s="902"/>
      <c r="C5" s="905">
        <v>2013</v>
      </c>
      <c r="D5" s="905">
        <v>2014</v>
      </c>
      <c r="E5" s="905">
        <v>2015</v>
      </c>
      <c r="F5" s="906" t="s">
        <v>2</v>
      </c>
      <c r="G5" s="910">
        <v>2013</v>
      </c>
      <c r="H5" s="905">
        <v>2014</v>
      </c>
      <c r="I5" s="905">
        <v>2015</v>
      </c>
      <c r="J5" s="906" t="s">
        <v>2</v>
      </c>
      <c r="K5" s="910">
        <v>2013</v>
      </c>
      <c r="L5" s="905">
        <v>2014</v>
      </c>
      <c r="M5" s="905">
        <v>2015</v>
      </c>
      <c r="N5" s="911" t="s">
        <v>93</v>
      </c>
    </row>
    <row r="6" spans="1:14" ht="14.4" customHeight="1" thickBot="1" x14ac:dyDescent="0.35">
      <c r="A6" s="903" t="s">
        <v>4817</v>
      </c>
      <c r="B6" s="904" t="s">
        <v>5535</v>
      </c>
      <c r="C6" s="907">
        <v>1923</v>
      </c>
      <c r="D6" s="908">
        <v>2177</v>
      </c>
      <c r="E6" s="908">
        <v>2015</v>
      </c>
      <c r="F6" s="909">
        <v>1.0478419136765471</v>
      </c>
      <c r="G6" s="907">
        <v>1779.1874999999998</v>
      </c>
      <c r="H6" s="908">
        <v>1957.4874</v>
      </c>
      <c r="I6" s="908">
        <v>1860.2855999999999</v>
      </c>
      <c r="J6" s="909">
        <v>1.045581536515966</v>
      </c>
      <c r="K6" s="907">
        <v>153.84</v>
      </c>
      <c r="L6" s="908">
        <v>174.16</v>
      </c>
      <c r="M6" s="908">
        <v>161.19999999999999</v>
      </c>
      <c r="N6" s="912">
        <v>80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2015-03-21T00:13:47Z</dcterms:modified>
</cp:coreProperties>
</file>